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S" sheetId="1" r:id="rId1"/>
    <sheet name="Sheet1" sheetId="2" r:id="rId2"/>
  </sheets>
  <definedNames>
    <definedName name="_xlnm.Print_Area" localSheetId="0">'FS'!$A$1:$G$935</definedName>
  </definedNames>
  <calcPr fullCalcOnLoad="1"/>
</workbook>
</file>

<file path=xl/comments1.xml><?xml version="1.0" encoding="utf-8"?>
<comments xmlns="http://schemas.openxmlformats.org/spreadsheetml/2006/main">
  <authors>
    <author>Himanshu</author>
  </authors>
  <commentList>
    <comment ref="D920" authorId="0">
      <text>
        <r>
          <rPr>
            <b/>
            <sz val="9"/>
            <rFont val="Tahoma"/>
            <family val="2"/>
          </rPr>
          <t>Replacement fig.</t>
        </r>
      </text>
    </comment>
    <comment ref="E920" authorId="0">
      <text>
        <r>
          <rPr>
            <b/>
            <sz val="9"/>
            <rFont val="Tahoma"/>
            <family val="2"/>
          </rPr>
          <t>Replacement</t>
        </r>
      </text>
    </comment>
    <comment ref="D916" authorId="0">
      <text>
        <r>
          <rPr>
            <b/>
            <sz val="9"/>
            <rFont val="Tahoma"/>
            <family val="2"/>
          </rPr>
          <t>Replacement</t>
        </r>
      </text>
    </comment>
    <comment ref="E916" authorId="0">
      <text>
        <r>
          <rPr>
            <b/>
            <sz val="9"/>
            <rFont val="Tahoma"/>
            <family val="2"/>
          </rPr>
          <t>Replacement</t>
        </r>
      </text>
    </comment>
    <comment ref="D919" authorId="0">
      <text>
        <r>
          <rPr>
            <b/>
            <sz val="9"/>
            <rFont val="Tahoma"/>
            <family val="2"/>
          </rPr>
          <t>Replacement fig.</t>
        </r>
      </text>
    </comment>
    <comment ref="E919" authorId="0">
      <text>
        <r>
          <rPr>
            <b/>
            <sz val="9"/>
            <rFont val="Tahoma"/>
            <family val="2"/>
          </rPr>
          <t>Replacement</t>
        </r>
      </text>
    </comment>
  </commentList>
</comments>
</file>

<file path=xl/sharedStrings.xml><?xml version="1.0" encoding="utf-8"?>
<sst xmlns="http://schemas.openxmlformats.org/spreadsheetml/2006/main" count="1207" uniqueCount="340">
  <si>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</si>
  <si>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</si>
  <si>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</si>
  <si>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</si>
  <si>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</si>
  <si>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</si>
  <si>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</si>
  <si>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</si>
  <si>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</si>
  <si>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</si>
  <si>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</si>
  <si>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</si>
  <si>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</si>
  <si>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</si>
  <si>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</si>
  <si>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</si>
  <si>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</si>
  <si>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</si>
  <si>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</si>
  <si>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</si>
  <si>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</si>
  <si>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</si>
  <si>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</si>
  <si>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</si>
  <si>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</si>
  <si>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</si>
  <si>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</si>
  <si>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</si>
  <si>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</si>
  <si>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</si>
  <si>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</si>
  <si>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</si>
  <si>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</si>
  <si>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</si>
  <si>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</si>
  <si>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</si>
  <si>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</si>
  <si>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</si>
  <si>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</si>
  <si>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</si>
  <si>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</si>
  <si>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</si>
  <si>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</si>
  <si>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</si>
  <si>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</si>
  <si>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</si>
  <si>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</si>
  <si>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</si>
  <si>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</si>
  <si>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</si>
  <si>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</si>
  <si>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</si>
  <si>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</si>
  <si>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</si>
  <si>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</si>
  <si>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</si>
  <si>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</si>
  <si>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</si>
  <si>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</si>
  <si>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</si>
  <si>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</si>
  <si>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</si>
  <si>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</si>
  <si>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</si>
  <si>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</si>
  <si>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</si>
  <si>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</si>
  <si>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</si>
  <si>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</si>
  <si>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</si>
  <si>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</si>
  <si>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</si>
  <si>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</si>
  <si>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</si>
  <si>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</si>
  <si>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</si>
  <si>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</si>
  <si>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</si>
  <si>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</si>
  <si>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</si>
  <si>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</si>
  <si>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</si>
  <si>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</si>
  <si>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</si>
  <si>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</si>
  <si>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</si>
  <si>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</si>
  <si>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</si>
  <si>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</si>
  <si>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</si>
  <si>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</si>
  <si>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</si>
  <si>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</si>
  <si>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</si>
  <si>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</si>
  <si>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</si>
  <si>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</si>
  <si>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</si>
  <si>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</si>
  <si>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</si>
  <si>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</si>
  <si>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</si>
  <si>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</si>
  <si>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</si>
  <si>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</si>
  <si>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</si>
  <si>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</si>
  <si>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</si>
  <si>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</si>
  <si>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</si>
  <si>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</si>
  <si>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</si>
  <si>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</si>
  <si>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</si>
  <si>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</si>
  <si>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</si>
  <si>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</si>
  <si>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</si>
  <si>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</si>
  <si>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</si>
  <si>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</si>
  <si>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</si>
  <si>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</si>
  <si>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</si>
  <si>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</si>
  <si>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</si>
  <si>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</si>
  <si>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</si>
  <si>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</si>
  <si>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</si>
  <si>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</si>
  <si>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</si>
  <si>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</si>
  <si>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</si>
  <si>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</si>
  <si>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</si>
  <si>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</si>
  <si>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</si>
  <si>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</si>
  <si>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Primary+Upper Primary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</si>
  <si>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</si>
  <si>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</si>
  <si>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</si>
  <si>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</si>
  <si>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</si>
  <si>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</si>
  <si>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</si>
  <si>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Tawang</t>
  </si>
  <si>
    <t>West Kameng</t>
  </si>
  <si>
    <t>East Kameng</t>
  </si>
  <si>
    <t>Kurung Kumey</t>
  </si>
  <si>
    <t>Lower Subansiri</t>
  </si>
  <si>
    <t>Upper Subansiri</t>
  </si>
  <si>
    <t>West Siang</t>
  </si>
  <si>
    <t>East Siang</t>
  </si>
  <si>
    <t>Upper Siang</t>
  </si>
  <si>
    <t>Lower Dibang Valley</t>
  </si>
  <si>
    <t>Dibang Valley</t>
  </si>
  <si>
    <t>Lohit</t>
  </si>
  <si>
    <t>Anjaw</t>
  </si>
  <si>
    <t>Changlang</t>
  </si>
  <si>
    <t>Tirap</t>
  </si>
  <si>
    <t>(2012-13)</t>
  </si>
  <si>
    <t>ARUNACHAL PRADESH</t>
  </si>
  <si>
    <t>No. of Institution Upr Pry with Primary</t>
  </si>
  <si>
    <t>No. of Institutions Upr Pry without Primary</t>
  </si>
  <si>
    <t xml:space="preserve">Expected Utilisation of Cooking Cost (In Lakhs) </t>
  </si>
  <si>
    <t>TOTAL no of Meals Served Pry</t>
  </si>
  <si>
    <t>Expected Consumption of foodgrains</t>
  </si>
  <si>
    <t>6.3)  District-wise status of unspent balance of grant for Honorarium, cooks-cum-Helpers</t>
  </si>
  <si>
    <t>(2010-11)*</t>
  </si>
  <si>
    <t>*The amount released for excess of 46 Kitchen sheds during 2010-11 later allocated for replacement of Kitchen devices</t>
  </si>
  <si>
    <r>
      <t>(i</t>
    </r>
    <r>
      <rPr>
        <i/>
        <sz val="12"/>
        <rFont val="Bookman Old Style"/>
        <family val="1"/>
      </rPr>
      <t>n MTs)</t>
    </r>
  </si>
  <si>
    <t xml:space="preserve">  1.1) Calculation of Bench mark for utilisation.</t>
  </si>
  <si>
    <t>(2013-14)</t>
  </si>
  <si>
    <t>Longding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</si>
  <si>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</si>
  <si>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</si>
  <si>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</si>
  <si>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</si>
  <si>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</si>
  <si>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Actual expenditure incurred by State</t>
  </si>
  <si>
    <r>
      <t xml:space="preserve">5.1 Mismatch between Utilisation of Foodgrains and Cooking Cost  </t>
    </r>
    <r>
      <rPr>
        <b/>
        <i/>
        <sz val="12"/>
        <rFont val="Cambria"/>
        <family val="1"/>
      </rPr>
      <t>(Source data: para 3.7 and 4.6 above)</t>
    </r>
  </si>
  <si>
    <t>2nd Installment</t>
  </si>
  <si>
    <t>(2014-15)</t>
  </si>
  <si>
    <t xml:space="preserve">1.2.1) No. of School working days  </t>
  </si>
  <si>
    <t>1.3 No. of Meals (Primary &amp; Upper Primary )</t>
  </si>
  <si>
    <t>Part-D: ANALYSIS SHEET</t>
  </si>
  <si>
    <r>
      <t>3.9) Payment of Cost of foodgrains to FCI    (</t>
    </r>
    <r>
      <rPr>
        <sz val="12"/>
        <rFont val="Bookman Old Style"/>
        <family val="1"/>
      </rPr>
      <t>Amount (Rs in lakhs</t>
    </r>
    <r>
      <rPr>
        <b/>
        <sz val="12"/>
        <rFont val="Bookman Old Style"/>
        <family val="1"/>
      </rPr>
      <t>)</t>
    </r>
  </si>
  <si>
    <t>(2015-16)</t>
  </si>
  <si>
    <t>Papumpare</t>
  </si>
  <si>
    <t>Kra Daadi</t>
  </si>
  <si>
    <t>Siang</t>
  </si>
  <si>
    <t>Namsai</t>
  </si>
  <si>
    <t>Balance of 1st Installment*</t>
  </si>
  <si>
    <t>Balance of First Installment*</t>
  </si>
  <si>
    <t>1st Installment*</t>
  </si>
  <si>
    <t>$(2012-13)*</t>
  </si>
  <si>
    <t>$(2013-14)</t>
  </si>
  <si>
    <t>* Rs 44 Lakh sanctioned for construction of 46 kitchen sheds later revalidated for replacement of 880 units of kitchen devices</t>
  </si>
  <si>
    <t>$ Replacement</t>
  </si>
  <si>
    <t>No of Children</t>
  </si>
  <si>
    <t xml:space="preserve">Formulae </t>
  </si>
  <si>
    <t xml:space="preserve">Formulae  </t>
  </si>
  <si>
    <t>Expected Utilisation</t>
  </si>
  <si>
    <t xml:space="preserve">Expected Utilisation </t>
  </si>
  <si>
    <t>(2010-11)</t>
  </si>
  <si>
    <r>
      <t xml:space="preserve">Average no. of children availed MDM as per </t>
    </r>
    <r>
      <rPr>
        <b/>
        <sz val="9"/>
        <rFont val="Times New Roman"/>
        <family val="1"/>
      </rPr>
      <t>QPR-1</t>
    </r>
  </si>
  <si>
    <r>
      <t xml:space="preserve">Average no. of children availed MDM as per </t>
    </r>
    <r>
      <rPr>
        <b/>
        <sz val="9"/>
        <rFont val="Times New Roman"/>
        <family val="1"/>
      </rPr>
      <t>QPR-2</t>
    </r>
  </si>
  <si>
    <r>
      <t xml:space="preserve">Average no. of children availed MDM as per </t>
    </r>
    <r>
      <rPr>
        <b/>
        <sz val="9"/>
        <rFont val="Times New Roman"/>
        <family val="1"/>
      </rPr>
      <t>QPR-3</t>
    </r>
  </si>
  <si>
    <t>Pry</t>
  </si>
  <si>
    <t>U Pry</t>
  </si>
  <si>
    <t>Plan</t>
  </si>
  <si>
    <t>OK for Q3</t>
  </si>
  <si>
    <t>Meals Q1</t>
  </si>
  <si>
    <t>Meals Q2</t>
  </si>
  <si>
    <t>Meals Q3</t>
  </si>
  <si>
    <t>Q2</t>
  </si>
  <si>
    <t>Old</t>
  </si>
  <si>
    <t>New</t>
  </si>
  <si>
    <t xml:space="preserve"> [99%]*</t>
  </si>
  <si>
    <t>[98%]*</t>
  </si>
  <si>
    <t>(2017-18)</t>
  </si>
  <si>
    <t>$(2017-18)</t>
  </si>
  <si>
    <t>CC, Itanagar</t>
  </si>
  <si>
    <t>Kamle</t>
  </si>
  <si>
    <t>Lower Siang</t>
  </si>
  <si>
    <t>L/Dibang Valley</t>
  </si>
  <si>
    <t>Pry.</t>
  </si>
  <si>
    <t>U.Pry.</t>
  </si>
  <si>
    <t>Opening Balance</t>
  </si>
  <si>
    <t>Consumed</t>
  </si>
  <si>
    <t>Unsent Balance</t>
  </si>
  <si>
    <t>Cooking Cost Received</t>
  </si>
  <si>
    <t>Expenditure</t>
  </si>
  <si>
    <t>NO. OF MEALS Served</t>
  </si>
  <si>
    <t>TOTAL no of Meals Served  U.Pry.</t>
  </si>
  <si>
    <t>Expected Consumption</t>
  </si>
  <si>
    <t>Releases</t>
  </si>
  <si>
    <t>Payment to CCH</t>
  </si>
  <si>
    <t>(2016-17)</t>
  </si>
  <si>
    <t>Grand total(Release)</t>
  </si>
  <si>
    <t>(2018-19)</t>
  </si>
  <si>
    <t>Annual Work Plan &amp; Budget  2020-21</t>
  </si>
  <si>
    <t>REVIEW OF IMPLEMENTATION OF MDM SCHEME DURING 2019-20 (1.04.19 to 31.03.20)</t>
  </si>
  <si>
    <t>MDM PAB Approval for 2019-20</t>
  </si>
  <si>
    <t>Average number of children availed MDM during 1.4.19 to 31.03.20 (AT-5&amp;5A)</t>
  </si>
  <si>
    <t>1.2  No. of  Working Days Approved for FY 2019-20</t>
  </si>
  <si>
    <t>No of working days approved for FY 2019-20</t>
  </si>
  <si>
    <t>MDM PAB Approval for 2019-20
(APR-MAR)</t>
  </si>
  <si>
    <t>Actuals as per AWP&amp;B 2019-20 (AT-5 &amp;5A)</t>
  </si>
  <si>
    <t>ii) Base period 01.04.19 to 31.03.20</t>
  </si>
  <si>
    <t>No. of Meals as per PAB approval (01.04.19 to 31.03.20)</t>
  </si>
  <si>
    <t>No. of Meals served by State during the period 01.04.19 to 31.03.20</t>
  </si>
  <si>
    <t>2.1.1  Institutions- (Primary)                     *(Source data : Table AT-3A of AWP&amp;B 2020-21)</t>
  </si>
  <si>
    <t>2.1.2  Institutions- (Upper Primary)          *(Source data : Table AT-3B &amp; 3C of AWP&amp;B 2020-21)</t>
  </si>
  <si>
    <t>No. of children as per PAB Approval for  2019-20</t>
  </si>
  <si>
    <t>2.2  No. of children  ( Primary)                       *(Source data : Table AT-5  of AWP&amp;B 2020-21)</t>
  </si>
  <si>
    <t>2.3  No. of children  ( Upper Primary)                       *(Source data : Table AT-5A  of AWP&amp;B 2020-21)</t>
  </si>
  <si>
    <t>2.4 No. of children  ( Primary)                       *(Source data : Table AT-5  of AWP&amp;B 2020-21)</t>
  </si>
  <si>
    <t>No. of children as per Enrolment for  2019-20</t>
  </si>
  <si>
    <t>2.5 No. of children  ( Upper Primary)                       *(Source data : Table AT-5A  of AWP&amp;B 2020-21)</t>
  </si>
  <si>
    <t>2.6 No. of meals to be served &amp;  actual  no. of meals served during 2019-20 [PRIMARY]</t>
  </si>
  <si>
    <t xml:space="preserve">                                                                  *(Refer col.6 of table AT- 5 , AWP&amp;B, 2020-21)</t>
  </si>
  <si>
    <t>No of meals to be served during 1/04/19 to 31/03/20</t>
  </si>
  <si>
    <t>No of meal served during 2019-20</t>
  </si>
  <si>
    <t>2.7) No. of meals to be served &amp;  actual  no. of meals served during 2019-20 [UPPER PRIMARY]</t>
  </si>
  <si>
    <t>*(Refer col. 6 of table AT- 5A , AWP&amp;B, 2020-21)</t>
  </si>
  <si>
    <t>Opening Stock as on 1.4.2019</t>
  </si>
  <si>
    <t>Allocation (2019-20)</t>
  </si>
  <si>
    <t>Lifting as on 31.03.2020</t>
  </si>
  <si>
    <t>District-wise opening balance as on 1.4.2019</t>
  </si>
  <si>
    <t>*(Refer col. 4 and 9 of table AT- 6 and AT-6A, AWP&amp;B, 2020-21)</t>
  </si>
  <si>
    <t xml:space="preserve">Allocation for 2019-20                                   </t>
  </si>
  <si>
    <t xml:space="preserve">Opening Stock as on 1.4.2019                                                   </t>
  </si>
  <si>
    <t>% of OS on allocation 2019-20</t>
  </si>
  <si>
    <t>3.3) District-wise unspent balance as on 31.03.2020</t>
  </si>
  <si>
    <t>(Refer col. 7 and 12 of table AT- 6 and AT-6A, AWP&amp;B, 2020-21)</t>
  </si>
  <si>
    <t xml:space="preserve">Allocation for 2019-20                             </t>
  </si>
  <si>
    <t xml:space="preserve">Unspent Balance as on 31.03.2020                                                         </t>
  </si>
  <si>
    <t>% of UB on allocation 2019-20</t>
  </si>
  <si>
    <t>OB as on 1.04.2019</t>
  </si>
  <si>
    <t>Lifting upto 31.03.20</t>
  </si>
  <si>
    <r>
      <t xml:space="preserve">3.5) District-wise Foodgrains availability  as on </t>
    </r>
    <r>
      <rPr>
        <b/>
        <sz val="12"/>
        <color indexed="8"/>
        <rFont val="Bookman Old Style"/>
        <family val="1"/>
      </rPr>
      <t>31.03.20</t>
    </r>
  </si>
  <si>
    <t>*(Refer col. 5 of table AT- 6 and AT-6A, AWP&amp;B, 2020-21)</t>
  </si>
  <si>
    <t xml:space="preserve">Allocation for 2019-20                               </t>
  </si>
  <si>
    <t>*(Refer col. 6 of table AT- 6 and AT-6A, AWP&amp;B, 2020-21)</t>
  </si>
  <si>
    <t xml:space="preserve">Allocation for 2019-20                                       </t>
  </si>
  <si>
    <t>Releases for Cooking cost by GoI (2019-20)</t>
  </si>
  <si>
    <t>OB as on 01.04.19</t>
  </si>
  <si>
    <t>4.2.1) District-wise opening balance as on 1.04.19</t>
  </si>
  <si>
    <t>*(Refer col. 8 of table AT- 7 and AT-7A, AWP&amp;B, 2020-21)</t>
  </si>
  <si>
    <t xml:space="preserve">Opening Balance as on 1.04.2019                                                         </t>
  </si>
  <si>
    <t>% of OB on allocation 2019-20</t>
  </si>
  <si>
    <t>4.2.2) District-wise unspent  balance as on 31.03.2020</t>
  </si>
  <si>
    <t>*(Refer col. 17 of table AT- 7 and AT-7A, AWP&amp;B, 2020-21</t>
  </si>
  <si>
    <t xml:space="preserve">Allocation for 2019-20                                      </t>
  </si>
  <si>
    <t xml:space="preserve">Unspent Balance as on 31.03.2020                                                          </t>
  </si>
  <si>
    <t>OB as on 1.04.19</t>
  </si>
  <si>
    <t>*(Refer col.11 of table AT- 7 and AT-7A, AWP&amp;B, 2020-21)</t>
  </si>
  <si>
    <t xml:space="preserve">Allocation for 2019-20                                        </t>
  </si>
  <si>
    <t>Total Availibility of cooking cost as on 31.03.20</t>
  </si>
  <si>
    <t>*(Refer col. 14 of table AT- 7 and AT-7A, AWP&amp;B, 2020-21)</t>
  </si>
  <si>
    <t xml:space="preserve">Allocation for 2019-20                                          </t>
  </si>
  <si>
    <t>5. Reconciliation of Utilisation and Performance during 2019-20 [PRIMARY+ UPPER PRIMARY]</t>
  </si>
  <si>
    <t>5.2 Reconciliation of Food grains utilisation during 2019-20 (Source data: para 2.5 and 3.7 above)</t>
  </si>
  <si>
    <t xml:space="preserve">No. of Meals served during 01.4.19 to 31.03.20    </t>
  </si>
  <si>
    <t>5.3) Reconciliation of Cooking Cost utilisation during 2019-20 (Source data: para 2.5 and 3.7 above)</t>
  </si>
  <si>
    <t xml:space="preserve">Allocation for 2019-20                                         </t>
  </si>
  <si>
    <t>Opening Balance as on 1.04.2019</t>
  </si>
  <si>
    <t>Refer table AT_8 and AT-8A,AWP&amp;B, 2020-21</t>
  </si>
  <si>
    <t>Allocation for 2019-20</t>
  </si>
  <si>
    <t>Unspent balance as on 31.03.2020</t>
  </si>
  <si>
    <t>% of UB as on Allocation 2019-20</t>
  </si>
  <si>
    <t>Releases for MME by GoI (2019-20)</t>
  </si>
  <si>
    <t>7.2)  Reconciliation of MME OB, Allocation &amp; Releasing [PY + U PY] *(Refer AT-9, AWP&amp;B, 2020-21)</t>
  </si>
  <si>
    <t>Received during 2019-20</t>
  </si>
  <si>
    <t>7.3) Utilisation of MME during 2019-20</t>
  </si>
  <si>
    <t>(As on 31.03.20)</t>
  </si>
  <si>
    <t>Releases for TA by GoI (2019-20)</t>
  </si>
  <si>
    <t>8.2)  Reconciliation of TA OB, Allocation &amp; Releasing [PY + U PY] (Refer AT-9, AWP&amp;B, 2020-21)</t>
  </si>
  <si>
    <t>8.3) Utilisation of TA during 2019-20</t>
  </si>
  <si>
    <t>Allocated for 2019-20</t>
  </si>
  <si>
    <t>9.  INFRASTRUCTURE DEVELOPMENT DURING 2019-20</t>
  </si>
  <si>
    <t>Releases for Kitchen sheds by GoI as on 31.03.2020</t>
  </si>
  <si>
    <t>(2019-20)</t>
  </si>
  <si>
    <t>9.1.2) Reconciliation of amount sanctioned (Refer AT-11, AWP&amp;B, 2020-21)</t>
  </si>
  <si>
    <t>2006-2019-20</t>
  </si>
  <si>
    <t>Sanctioned by GoI during 2006-20</t>
  </si>
  <si>
    <t>Achievement (C+IP)                                  upto 31.03.20</t>
  </si>
  <si>
    <t>Releases for Kitchen devices by GoI as on 31.03.20</t>
  </si>
  <si>
    <t>9.2.2) Reconciliation of amount sanctioned (Refer AT-11, AWP&amp;B, 2020-21)</t>
  </si>
  <si>
    <t>Sanctioned during 2006-07 to 12-13-14-15-16-17-18-19</t>
  </si>
  <si>
    <t>Pake Kessang</t>
  </si>
  <si>
    <t>Shi Yomi</t>
  </si>
  <si>
    <t>Lepa Rada</t>
  </si>
  <si>
    <t>01.05.2019</t>
  </si>
  <si>
    <t>10.10.2019</t>
  </si>
  <si>
    <t>12.03.2020</t>
  </si>
  <si>
    <t xml:space="preserve">released </t>
  </si>
</sst>
</file>

<file path=xl/styles.xml><?xml version="1.0" encoding="utf-8"?>
<styleSheet xmlns="http://schemas.openxmlformats.org/spreadsheetml/2006/main">
  <numFmts count="4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  <numFmt numFmtId="201" formatCode="m/d/yy;@"/>
    <numFmt numFmtId="202" formatCode="#,##0.000;[Red]\-#,##0.000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0"/>
      <color indexed="62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u val="single"/>
      <sz val="11"/>
      <name val="Bookman Old Style"/>
      <family val="1"/>
    </font>
    <font>
      <b/>
      <sz val="9"/>
      <name val="Bookman Old Style"/>
      <family val="1"/>
    </font>
    <font>
      <sz val="10"/>
      <color indexed="10"/>
      <name val="Bookman Old Style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u val="single"/>
      <sz val="11"/>
      <name val="Bookman Old Style"/>
      <family val="1"/>
    </font>
    <font>
      <sz val="8"/>
      <name val="Arial"/>
      <family val="2"/>
    </font>
    <font>
      <b/>
      <sz val="24"/>
      <name val="Bookman Old Style"/>
      <family val="1"/>
    </font>
    <font>
      <i/>
      <sz val="12"/>
      <name val="Bookman Old Style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2"/>
      <color indexed="10"/>
      <name val="Calibri"/>
      <family val="2"/>
    </font>
    <font>
      <sz val="12"/>
      <color indexed="8"/>
      <name val="Bookman Old Style"/>
      <family val="1"/>
    </font>
    <font>
      <sz val="11"/>
      <name val="Times New Roman"/>
      <family val="1"/>
    </font>
    <font>
      <b/>
      <i/>
      <sz val="9"/>
      <name val="Bookman Old Style"/>
      <family val="1"/>
    </font>
    <font>
      <i/>
      <sz val="11"/>
      <name val="Bookman Old Style"/>
      <family val="1"/>
    </font>
    <font>
      <b/>
      <sz val="9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i/>
      <sz val="12"/>
      <color indexed="8"/>
      <name val="Bookman Old Style"/>
      <family val="1"/>
    </font>
    <font>
      <i/>
      <sz val="11"/>
      <color indexed="10"/>
      <name val="Bookman Old Style"/>
      <family val="1"/>
    </font>
    <font>
      <sz val="10"/>
      <color indexed="10"/>
      <name val="Arial"/>
      <family val="2"/>
    </font>
    <font>
      <sz val="11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Bookman Old Style"/>
      <family val="1"/>
    </font>
    <font>
      <sz val="12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i/>
      <sz val="11"/>
      <color rgb="FFFF0000"/>
      <name val="Bookman Old Style"/>
      <family val="1"/>
    </font>
    <font>
      <sz val="10"/>
      <color theme="1"/>
      <name val="Arial"/>
      <family val="2"/>
    </font>
    <font>
      <sz val="12"/>
      <color rgb="FFFF0000"/>
      <name val="Bookman Old Style"/>
      <family val="1"/>
    </font>
    <font>
      <sz val="10"/>
      <color rgb="FFFF0000"/>
      <name val="Bookman Old Style"/>
      <family val="1"/>
    </font>
    <font>
      <sz val="10"/>
      <color rgb="FFFF0000"/>
      <name val="Arial"/>
      <family val="2"/>
    </font>
    <font>
      <sz val="11"/>
      <color rgb="FFFF0000"/>
      <name val="Bookman Old Style"/>
      <family val="1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80" fillId="39" borderId="1" applyNumberFormat="0" applyAlignment="0" applyProtection="0"/>
    <xf numFmtId="0" fontId="80" fillId="39" borderId="1" applyNumberFormat="0" applyAlignment="0" applyProtection="0"/>
    <xf numFmtId="0" fontId="81" fillId="40" borderId="2" applyNumberFormat="0" applyAlignment="0" applyProtection="0"/>
    <xf numFmtId="0" fontId="81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7" fillId="42" borderId="1" applyNumberFormat="0" applyAlignment="0" applyProtection="0"/>
    <xf numFmtId="0" fontId="87" fillId="42" borderId="1" applyNumberFormat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90" fillId="39" borderId="9" applyNumberFormat="0" applyAlignment="0" applyProtection="0"/>
    <xf numFmtId="0" fontId="90" fillId="39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</cellStyleXfs>
  <cellXfs count="97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9" fontId="6" fillId="0" borderId="0" xfId="118" applyFont="1" applyAlignment="1">
      <alignment/>
    </xf>
    <xf numFmtId="0" fontId="10" fillId="0" borderId="0" xfId="0" applyFont="1" applyBorder="1" applyAlignment="1">
      <alignment/>
    </xf>
    <xf numFmtId="9" fontId="10" fillId="0" borderId="0" xfId="118" applyFont="1" applyBorder="1" applyAlignment="1">
      <alignment/>
    </xf>
    <xf numFmtId="0" fontId="4" fillId="0" borderId="0" xfId="0" applyFont="1" applyBorder="1" applyAlignment="1">
      <alignment horizontal="left" wrapText="1"/>
    </xf>
    <xf numFmtId="9" fontId="4" fillId="0" borderId="0" xfId="118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5" fillId="0" borderId="0" xfId="118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118" applyFont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9" fontId="6" fillId="0" borderId="0" xfId="118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6" fillId="0" borderId="0" xfId="118" applyFont="1" applyFill="1" applyBorder="1" applyAlignment="1">
      <alignment/>
    </xf>
    <xf numFmtId="9" fontId="6" fillId="0" borderId="0" xfId="118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8" fillId="45" borderId="0" xfId="118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0" xfId="118" applyNumberFormat="1" applyFont="1" applyAlignment="1">
      <alignment/>
    </xf>
    <xf numFmtId="2" fontId="13" fillId="0" borderId="0" xfId="118" applyNumberFormat="1" applyFont="1" applyAlignment="1">
      <alignment/>
    </xf>
    <xf numFmtId="2" fontId="13" fillId="45" borderId="0" xfId="118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9" fontId="23" fillId="0" borderId="0" xfId="118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2" fontId="5" fillId="0" borderId="0" xfId="0" applyNumberFormat="1" applyFont="1" applyBorder="1" applyAlignment="1">
      <alignment wrapText="1"/>
    </xf>
    <xf numFmtId="0" fontId="23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5" fillId="46" borderId="12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" fontId="27" fillId="0" borderId="0" xfId="0" applyNumberFormat="1" applyFont="1" applyAlignment="1">
      <alignment/>
    </xf>
    <xf numFmtId="9" fontId="4" fillId="0" borderId="15" xfId="118" applyFont="1" applyBorder="1" applyAlignment="1">
      <alignment/>
    </xf>
    <xf numFmtId="9" fontId="4" fillId="0" borderId="16" xfId="118" applyFont="1" applyBorder="1" applyAlignment="1">
      <alignment/>
    </xf>
    <xf numFmtId="9" fontId="4" fillId="45" borderId="15" xfId="118" applyFont="1" applyFill="1" applyBorder="1" applyAlignment="1">
      <alignment/>
    </xf>
    <xf numFmtId="9" fontId="4" fillId="45" borderId="16" xfId="118" applyFont="1" applyFill="1" applyBorder="1" applyAlignment="1">
      <alignment/>
    </xf>
    <xf numFmtId="0" fontId="4" fillId="46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 horizontal="left"/>
    </xf>
    <xf numFmtId="0" fontId="5" fillId="46" borderId="12" xfId="0" applyFont="1" applyFill="1" applyBorder="1" applyAlignment="1">
      <alignment horizontal="center" wrapText="1"/>
    </xf>
    <xf numFmtId="0" fontId="5" fillId="46" borderId="13" xfId="0" applyFont="1" applyFill="1" applyBorder="1" applyAlignment="1">
      <alignment horizontal="center" wrapText="1"/>
    </xf>
    <xf numFmtId="9" fontId="5" fillId="46" borderId="13" xfId="118" applyFont="1" applyFill="1" applyBorder="1" applyAlignment="1">
      <alignment horizontal="center" wrapText="1"/>
    </xf>
    <xf numFmtId="0" fontId="5" fillId="46" borderId="18" xfId="0" applyFont="1" applyFill="1" applyBorder="1" applyAlignment="1">
      <alignment horizontal="center" wrapText="1"/>
    </xf>
    <xf numFmtId="0" fontId="8" fillId="46" borderId="12" xfId="0" applyFont="1" applyFill="1" applyBorder="1" applyAlignment="1">
      <alignment horizontal="center" wrapText="1"/>
    </xf>
    <xf numFmtId="0" fontId="8" fillId="46" borderId="13" xfId="0" applyFont="1" applyFill="1" applyBorder="1" applyAlignment="1">
      <alignment horizontal="center" wrapText="1"/>
    </xf>
    <xf numFmtId="9" fontId="8" fillId="46" borderId="13" xfId="118" applyFont="1" applyFill="1" applyBorder="1" applyAlignment="1">
      <alignment horizontal="center" wrapText="1"/>
    </xf>
    <xf numFmtId="0" fontId="8" fillId="46" borderId="18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9" fontId="13" fillId="0" borderId="15" xfId="118" applyFont="1" applyBorder="1" applyAlignment="1">
      <alignment/>
    </xf>
    <xf numFmtId="0" fontId="8" fillId="0" borderId="17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46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9" fontId="5" fillId="0" borderId="0" xfId="118" applyFont="1" applyBorder="1" applyAlignment="1">
      <alignment horizontal="right"/>
    </xf>
    <xf numFmtId="0" fontId="13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45" borderId="11" xfId="0" applyNumberFormat="1" applyFont="1" applyFill="1" applyBorder="1" applyAlignment="1">
      <alignment horizontal="center"/>
    </xf>
    <xf numFmtId="1" fontId="10" fillId="45" borderId="17" xfId="0" applyNumberFormat="1" applyFont="1" applyFill="1" applyBorder="1" applyAlignment="1">
      <alignment horizontal="center"/>
    </xf>
    <xf numFmtId="9" fontId="6" fillId="0" borderId="0" xfId="118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46" borderId="13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9" fontId="5" fillId="0" borderId="0" xfId="118" applyFont="1" applyAlignment="1">
      <alignment/>
    </xf>
    <xf numFmtId="9" fontId="7" fillId="0" borderId="0" xfId="118" applyFont="1" applyAlignment="1">
      <alignment/>
    </xf>
    <xf numFmtId="9" fontId="10" fillId="0" borderId="0" xfId="118" applyFont="1" applyAlignment="1">
      <alignment/>
    </xf>
    <xf numFmtId="9" fontId="4" fillId="46" borderId="18" xfId="118" applyFont="1" applyFill="1" applyBorder="1" applyAlignment="1">
      <alignment horizontal="center" vertical="center"/>
    </xf>
    <xf numFmtId="9" fontId="8" fillId="0" borderId="0" xfId="118" applyFont="1" applyBorder="1" applyAlignment="1">
      <alignment/>
    </xf>
    <xf numFmtId="9" fontId="13" fillId="0" borderId="0" xfId="118" applyFont="1" applyBorder="1" applyAlignment="1">
      <alignment horizontal="center"/>
    </xf>
    <xf numFmtId="9" fontId="5" fillId="46" borderId="18" xfId="118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45" borderId="14" xfId="0" applyFont="1" applyFill="1" applyBorder="1" applyAlignment="1">
      <alignment horizontal="center" wrapText="1"/>
    </xf>
    <xf numFmtId="0" fontId="8" fillId="45" borderId="1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21" xfId="118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9" fontId="18" fillId="0" borderId="0" xfId="118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118" applyFont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0" xfId="118" applyFont="1" applyFill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118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2" fontId="13" fillId="0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 vertical="top" wrapText="1"/>
    </xf>
    <xf numFmtId="2" fontId="5" fillId="0" borderId="0" xfId="118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2" fillId="0" borderId="11" xfId="118" applyNumberFormat="1" applyFont="1" applyBorder="1" applyAlignment="1">
      <alignment/>
    </xf>
    <xf numFmtId="0" fontId="13" fillId="0" borderId="11" xfId="118" applyNumberFormat="1" applyFont="1" applyBorder="1" applyAlignment="1">
      <alignment/>
    </xf>
    <xf numFmtId="1" fontId="22" fillId="0" borderId="21" xfId="118" applyNumberFormat="1" applyFont="1" applyBorder="1" applyAlignment="1">
      <alignment horizontal="right"/>
    </xf>
    <xf numFmtId="9" fontId="6" fillId="0" borderId="0" xfId="118" applyFont="1" applyFill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2" fontId="19" fillId="46" borderId="0" xfId="0" applyNumberFormat="1" applyFont="1" applyFill="1" applyBorder="1" applyAlignment="1">
      <alignment horizontal="center" vertical="center" wrapText="1"/>
    </xf>
    <xf numFmtId="9" fontId="5" fillId="45" borderId="0" xfId="118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/>
    </xf>
    <xf numFmtId="2" fontId="5" fillId="46" borderId="0" xfId="0" applyNumberFormat="1" applyFont="1" applyFill="1" applyBorder="1" applyAlignment="1">
      <alignment horizontal="center" vertical="center" wrapText="1"/>
    </xf>
    <xf numFmtId="2" fontId="5" fillId="46" borderId="0" xfId="0" applyNumberFormat="1" applyFont="1" applyFill="1" applyBorder="1" applyAlignment="1">
      <alignment vertical="center" wrapText="1"/>
    </xf>
    <xf numFmtId="0" fontId="8" fillId="46" borderId="0" xfId="0" applyFont="1" applyFill="1" applyBorder="1" applyAlignment="1">
      <alignment horizontal="center" vertical="center" wrapText="1"/>
    </xf>
    <xf numFmtId="0" fontId="12" fillId="46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46" borderId="0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5" fillId="45" borderId="0" xfId="0" applyNumberFormat="1" applyFont="1" applyFill="1" applyBorder="1" applyAlignment="1">
      <alignment horizontal="center" vertical="center"/>
    </xf>
    <xf numFmtId="2" fontId="6" fillId="46" borderId="0" xfId="0" applyNumberFormat="1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/>
    </xf>
    <xf numFmtId="2" fontId="26" fillId="45" borderId="11" xfId="113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5" fillId="46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2" fillId="0" borderId="0" xfId="112" applyFont="1" applyBorder="1" applyAlignment="1">
      <alignment horizontal="right"/>
      <protection/>
    </xf>
    <xf numFmtId="0" fontId="72" fillId="0" borderId="0" xfId="112" applyFont="1" applyBorder="1">
      <alignment/>
      <protection/>
    </xf>
    <xf numFmtId="0" fontId="25" fillId="0" borderId="0" xfId="112" applyFont="1" applyBorder="1" applyAlignment="1">
      <alignment horizontal="right"/>
      <protection/>
    </xf>
    <xf numFmtId="0" fontId="25" fillId="0" borderId="0" xfId="112" applyFont="1" applyBorder="1">
      <alignment/>
      <protection/>
    </xf>
    <xf numFmtId="2" fontId="5" fillId="0" borderId="0" xfId="0" applyNumberFormat="1" applyFont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9" fontId="5" fillId="46" borderId="0" xfId="118" applyFont="1" applyFill="1" applyBorder="1" applyAlignment="1">
      <alignment horizontal="center" vertical="center" wrapText="1"/>
    </xf>
    <xf numFmtId="0" fontId="6" fillId="47" borderId="0" xfId="0" applyNumberFormat="1" applyFont="1" applyFill="1" applyBorder="1" applyAlignment="1">
      <alignment/>
    </xf>
    <xf numFmtId="0" fontId="6" fillId="47" borderId="0" xfId="118" applyNumberFormat="1" applyFont="1" applyFill="1" applyBorder="1" applyAlignment="1">
      <alignment/>
    </xf>
    <xf numFmtId="0" fontId="5" fillId="47" borderId="0" xfId="118" applyNumberFormat="1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23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9" fontId="10" fillId="0" borderId="0" xfId="118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9" fontId="10" fillId="0" borderId="11" xfId="118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 wrapText="1"/>
    </xf>
    <xf numFmtId="9" fontId="23" fillId="0" borderId="0" xfId="118" applyFont="1" applyFill="1" applyAlignment="1">
      <alignment/>
    </xf>
    <xf numFmtId="1" fontId="6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0" xfId="118" applyNumberFormat="1" applyFont="1" applyBorder="1" applyAlignment="1">
      <alignment/>
    </xf>
    <xf numFmtId="9" fontId="8" fillId="0" borderId="0" xfId="118" applyFont="1" applyFill="1" applyBorder="1" applyAlignment="1">
      <alignment/>
    </xf>
    <xf numFmtId="0" fontId="4" fillId="46" borderId="13" xfId="0" applyFont="1" applyFill="1" applyBorder="1" applyAlignment="1">
      <alignment horizontal="center" wrapText="1"/>
    </xf>
    <xf numFmtId="9" fontId="4" fillId="46" borderId="18" xfId="118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9" fontId="10" fillId="0" borderId="15" xfId="118" applyFont="1" applyBorder="1" applyAlignment="1">
      <alignment/>
    </xf>
    <xf numFmtId="0" fontId="10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/>
    </xf>
    <xf numFmtId="1" fontId="5" fillId="0" borderId="0" xfId="118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top" wrapText="1"/>
    </xf>
    <xf numFmtId="9" fontId="8" fillId="0" borderId="0" xfId="118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left"/>
    </xf>
    <xf numFmtId="9" fontId="10" fillId="0" borderId="0" xfId="118" applyFont="1" applyFill="1" applyAlignment="1">
      <alignment horizontal="left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9" fontId="4" fillId="46" borderId="18" xfId="11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9" fontId="10" fillId="0" borderId="15" xfId="118" applyFont="1" applyBorder="1" applyAlignment="1">
      <alignment horizontal="center" vertical="center"/>
    </xf>
    <xf numFmtId="0" fontId="10" fillId="0" borderId="19" xfId="0" applyFont="1" applyFill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2" fillId="45" borderId="0" xfId="113" applyNumberFormat="1" applyFont="1" applyFill="1" applyBorder="1" applyAlignment="1">
      <alignment horizontal="right"/>
      <protection/>
    </xf>
    <xf numFmtId="2" fontId="33" fillId="45" borderId="0" xfId="113" applyNumberFormat="1" applyFont="1" applyFill="1" applyBorder="1" applyAlignment="1">
      <alignment horizontal="center" vertical="center"/>
      <protection/>
    </xf>
    <xf numFmtId="10" fontId="4" fillId="0" borderId="0" xfId="118" applyNumberFormat="1" applyFont="1" applyBorder="1" applyAlignment="1">
      <alignment horizontal="center" vertical="center"/>
    </xf>
    <xf numFmtId="9" fontId="10" fillId="0" borderId="0" xfId="118" applyFont="1" applyAlignment="1">
      <alignment horizontal="left"/>
    </xf>
    <xf numFmtId="0" fontId="10" fillId="0" borderId="0" xfId="0" applyFont="1" applyAlignment="1">
      <alignment horizontal="right"/>
    </xf>
    <xf numFmtId="0" fontId="4" fillId="46" borderId="11" xfId="0" applyFont="1" applyFill="1" applyBorder="1" applyAlignment="1">
      <alignment horizontal="center" vertical="center" wrapText="1"/>
    </xf>
    <xf numFmtId="9" fontId="4" fillId="46" borderId="11" xfId="118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left"/>
    </xf>
    <xf numFmtId="9" fontId="4" fillId="46" borderId="13" xfId="118" applyFont="1" applyFill="1" applyBorder="1" applyAlignment="1">
      <alignment horizontal="center" vertical="center" wrapText="1"/>
    </xf>
    <xf numFmtId="2" fontId="4" fillId="46" borderId="18" xfId="0" applyNumberFormat="1" applyFont="1" applyFill="1" applyBorder="1" applyAlignment="1">
      <alignment horizontal="center" vertical="center" wrapText="1"/>
    </xf>
    <xf numFmtId="9" fontId="10" fillId="0" borderId="15" xfId="118" applyFont="1" applyBorder="1" applyAlignment="1">
      <alignment horizontal="center"/>
    </xf>
    <xf numFmtId="9" fontId="10" fillId="0" borderId="22" xfId="118" applyFont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9" fontId="4" fillId="0" borderId="11" xfId="118" applyFont="1" applyBorder="1" applyAlignment="1">
      <alignment horizontal="center"/>
    </xf>
    <xf numFmtId="2" fontId="4" fillId="45" borderId="11" xfId="0" applyNumberFormat="1" applyFont="1" applyFill="1" applyBorder="1" applyAlignment="1">
      <alignment horizontal="center"/>
    </xf>
    <xf numFmtId="9" fontId="4" fillId="45" borderId="11" xfId="118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9" fontId="4" fillId="0" borderId="16" xfId="118" applyFont="1" applyBorder="1" applyAlignment="1">
      <alignment/>
    </xf>
    <xf numFmtId="0" fontId="10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9" fontId="4" fillId="0" borderId="0" xfId="118" applyFont="1" applyBorder="1" applyAlignment="1">
      <alignment/>
    </xf>
    <xf numFmtId="2" fontId="10" fillId="0" borderId="0" xfId="0" applyNumberFormat="1" applyFont="1" applyAlignment="1">
      <alignment wrapText="1"/>
    </xf>
    <xf numFmtId="9" fontId="4" fillId="0" borderId="11" xfId="118" applyFont="1" applyBorder="1" applyAlignment="1">
      <alignment/>
    </xf>
    <xf numFmtId="2" fontId="4" fillId="45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9" fontId="4" fillId="45" borderId="0" xfId="118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46" borderId="18" xfId="0" applyFont="1" applyFill="1" applyBorder="1" applyAlignment="1">
      <alignment horizontal="center" vertical="center" wrapText="1"/>
    </xf>
    <xf numFmtId="2" fontId="35" fillId="0" borderId="11" xfId="99" applyNumberFormat="1" applyFont="1" applyBorder="1" applyAlignment="1">
      <alignment horizontal="center"/>
      <protection/>
    </xf>
    <xf numFmtId="0" fontId="10" fillId="0" borderId="19" xfId="0" applyFont="1" applyFill="1" applyBorder="1" applyAlignment="1" quotePrefix="1">
      <alignment horizontal="center"/>
    </xf>
    <xf numFmtId="2" fontId="33" fillId="45" borderId="17" xfId="113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9" fontId="10" fillId="0" borderId="0" xfId="118" applyFont="1" applyFill="1" applyAlignment="1">
      <alignment/>
    </xf>
    <xf numFmtId="0" fontId="4" fillId="46" borderId="14" xfId="0" applyFont="1" applyFill="1" applyBorder="1" applyAlignment="1">
      <alignment horizontal="center" wrapText="1"/>
    </xf>
    <xf numFmtId="0" fontId="4" fillId="46" borderId="11" xfId="0" applyFont="1" applyFill="1" applyBorder="1" applyAlignment="1">
      <alignment horizontal="center" wrapText="1"/>
    </xf>
    <xf numFmtId="9" fontId="36" fillId="0" borderId="0" xfId="118" applyFont="1" applyAlignment="1">
      <alignment/>
    </xf>
    <xf numFmtId="0" fontId="36" fillId="0" borderId="0" xfId="0" applyFont="1" applyBorder="1" applyAlignment="1">
      <alignment horizontal="center" vertical="top" wrapText="1"/>
    </xf>
    <xf numFmtId="2" fontId="36" fillId="0" borderId="0" xfId="0" applyNumberFormat="1" applyFont="1" applyAlignment="1">
      <alignment/>
    </xf>
    <xf numFmtId="9" fontId="36" fillId="0" borderId="0" xfId="118" applyFont="1" applyBorder="1" applyAlignment="1">
      <alignment horizontal="right" vertical="top" wrapText="1"/>
    </xf>
    <xf numFmtId="9" fontId="36" fillId="0" borderId="0" xfId="118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10" fillId="0" borderId="11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2" fontId="4" fillId="0" borderId="0" xfId="0" applyNumberFormat="1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 wrapText="1"/>
    </xf>
    <xf numFmtId="9" fontId="10" fillId="0" borderId="0" xfId="118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vertical="center"/>
    </xf>
    <xf numFmtId="9" fontId="4" fillId="46" borderId="11" xfId="118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/>
    </xf>
    <xf numFmtId="2" fontId="38" fillId="0" borderId="0" xfId="0" applyNumberFormat="1" applyFont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2" fontId="38" fillId="0" borderId="0" xfId="118" applyNumberFormat="1" applyFont="1" applyFill="1" applyBorder="1" applyAlignment="1">
      <alignment vertical="center"/>
    </xf>
    <xf numFmtId="0" fontId="36" fillId="0" borderId="0" xfId="0" applyFont="1" applyFill="1" applyBorder="1" applyAlignment="1" quotePrefix="1">
      <alignment horizontal="center"/>
    </xf>
    <xf numFmtId="0" fontId="38" fillId="0" borderId="0" xfId="0" applyFont="1" applyFill="1" applyBorder="1" applyAlignment="1">
      <alignment horizontal="right"/>
    </xf>
    <xf numFmtId="2" fontId="38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center" vertical="top" wrapText="1"/>
    </xf>
    <xf numFmtId="9" fontId="38" fillId="0" borderId="0" xfId="118" applyFont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vertical="center"/>
    </xf>
    <xf numFmtId="9" fontId="4" fillId="0" borderId="15" xfId="118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2" fontId="32" fillId="0" borderId="0" xfId="113" applyNumberFormat="1" applyFont="1" applyBorder="1" applyAlignment="1">
      <alignment horizontal="center"/>
      <protection/>
    </xf>
    <xf numFmtId="1" fontId="32" fillId="0" borderId="0" xfId="118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36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32" fillId="0" borderId="0" xfId="113" applyNumberFormat="1" applyFont="1" applyBorder="1">
      <alignment/>
      <protection/>
    </xf>
    <xf numFmtId="0" fontId="4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9" fontId="10" fillId="0" borderId="23" xfId="118" applyFont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center"/>
    </xf>
    <xf numFmtId="9" fontId="10" fillId="0" borderId="0" xfId="118" applyFont="1" applyBorder="1" applyAlignment="1">
      <alignment vertical="center"/>
    </xf>
    <xf numFmtId="0" fontId="39" fillId="0" borderId="0" xfId="0" applyFont="1" applyFill="1" applyAlignment="1">
      <alignment/>
    </xf>
    <xf numFmtId="0" fontId="4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9" fontId="10" fillId="0" borderId="24" xfId="118" applyFont="1" applyBorder="1" applyAlignment="1">
      <alignment horizontal="left" vertical="center"/>
    </xf>
    <xf numFmtId="0" fontId="41" fillId="46" borderId="12" xfId="0" applyFont="1" applyFill="1" applyBorder="1" applyAlignment="1">
      <alignment horizontal="center" vertical="top" wrapText="1"/>
    </xf>
    <xf numFmtId="0" fontId="41" fillId="46" borderId="13" xfId="0" applyFont="1" applyFill="1" applyBorder="1" applyAlignment="1">
      <alignment horizontal="center" vertical="top" wrapText="1"/>
    </xf>
    <xf numFmtId="9" fontId="41" fillId="46" borderId="18" xfId="118" applyFont="1" applyFill="1" applyBorder="1" applyAlignment="1">
      <alignment horizontal="center" vertical="top" wrapText="1"/>
    </xf>
    <xf numFmtId="9" fontId="10" fillId="0" borderId="11" xfId="118" applyFont="1" applyBorder="1" applyAlignment="1">
      <alignment horizontal="center" vertical="center"/>
    </xf>
    <xf numFmtId="9" fontId="33" fillId="0" borderId="0" xfId="118" applyFont="1" applyBorder="1" applyAlignment="1">
      <alignment horizontal="center"/>
    </xf>
    <xf numFmtId="9" fontId="4" fillId="0" borderId="0" xfId="118" applyFont="1" applyBorder="1" applyAlignment="1">
      <alignment horizontal="center"/>
    </xf>
    <xf numFmtId="1" fontId="4" fillId="0" borderId="0" xfId="118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9" fontId="39" fillId="0" borderId="0" xfId="118" applyFont="1" applyFill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9" fontId="39" fillId="0" borderId="0" xfId="118" applyFont="1" applyFill="1" applyAlignment="1">
      <alignment horizontal="right"/>
    </xf>
    <xf numFmtId="9" fontId="41" fillId="46" borderId="13" xfId="118" applyFont="1" applyFill="1" applyBorder="1" applyAlignment="1">
      <alignment horizontal="center" vertical="top" wrapText="1"/>
    </xf>
    <xf numFmtId="0" fontId="41" fillId="46" borderId="18" xfId="0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/>
    </xf>
    <xf numFmtId="0" fontId="10" fillId="0" borderId="11" xfId="118" applyNumberFormat="1" applyFont="1" applyBorder="1" applyAlignment="1">
      <alignment/>
    </xf>
    <xf numFmtId="2" fontId="32" fillId="0" borderId="0" xfId="113" applyNumberFormat="1" applyFont="1" applyBorder="1" applyAlignment="1">
      <alignment horizontal="left"/>
      <protection/>
    </xf>
    <xf numFmtId="2" fontId="10" fillId="0" borderId="0" xfId="0" applyNumberFormat="1" applyFont="1" applyBorder="1" applyAlignment="1">
      <alignment horizontal="left"/>
    </xf>
    <xf numFmtId="9" fontId="4" fillId="0" borderId="0" xfId="118" applyFont="1" applyBorder="1" applyAlignment="1">
      <alignment horizontal="left"/>
    </xf>
    <xf numFmtId="1" fontId="33" fillId="0" borderId="0" xfId="113" applyNumberFormat="1" applyFont="1" applyFill="1" applyBorder="1">
      <alignment/>
      <protection/>
    </xf>
    <xf numFmtId="2" fontId="34" fillId="0" borderId="0" xfId="113" applyNumberFormat="1" applyFont="1" applyBorder="1" applyAlignment="1">
      <alignment horizontal="center"/>
      <protection/>
    </xf>
    <xf numFmtId="2" fontId="4" fillId="0" borderId="0" xfId="118" applyNumberFormat="1" applyFont="1" applyBorder="1" applyAlignment="1">
      <alignment horizontal="center"/>
    </xf>
    <xf numFmtId="9" fontId="4" fillId="0" borderId="0" xfId="118" applyFont="1" applyFill="1" applyBorder="1" applyAlignment="1">
      <alignment horizontal="center" vertical="top" wrapText="1"/>
    </xf>
    <xf numFmtId="2" fontId="4" fillId="46" borderId="18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wrapText="1"/>
    </xf>
    <xf numFmtId="9" fontId="10" fillId="0" borderId="0" xfId="118" applyFont="1" applyBorder="1" applyAlignment="1">
      <alignment/>
    </xf>
    <xf numFmtId="2" fontId="33" fillId="0" borderId="0" xfId="113" applyNumberFormat="1" applyFont="1" applyBorder="1" applyAlignment="1">
      <alignment horizontal="center"/>
      <protection/>
    </xf>
    <xf numFmtId="0" fontId="4" fillId="0" borderId="0" xfId="118" applyNumberFormat="1" applyFont="1" applyFill="1" applyBorder="1" applyAlignment="1">
      <alignment/>
    </xf>
    <xf numFmtId="2" fontId="42" fillId="0" borderId="0" xfId="113" applyNumberFormat="1" applyFont="1" applyBorder="1" applyAlignment="1">
      <alignment horizontal="center"/>
      <protection/>
    </xf>
    <xf numFmtId="0" fontId="4" fillId="0" borderId="0" xfId="118" applyNumberFormat="1" applyFont="1" applyBorder="1" applyAlignment="1">
      <alignment/>
    </xf>
    <xf numFmtId="0" fontId="4" fillId="46" borderId="14" xfId="0" applyFont="1" applyFill="1" applyBorder="1" applyAlignment="1">
      <alignment horizontal="center" vertical="top" wrapText="1"/>
    </xf>
    <xf numFmtId="0" fontId="4" fillId="46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4" fillId="46" borderId="14" xfId="0" applyFont="1" applyFill="1" applyBorder="1" applyAlignment="1">
      <alignment horizontal="center" vertical="center" wrapText="1"/>
    </xf>
    <xf numFmtId="0" fontId="10" fillId="46" borderId="11" xfId="0" applyFont="1" applyFill="1" applyBorder="1" applyAlignment="1">
      <alignment vertical="center" wrapText="1"/>
    </xf>
    <xf numFmtId="0" fontId="4" fillId="46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3" fontId="4" fillId="0" borderId="11" xfId="118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31" fillId="0" borderId="0" xfId="0" applyFont="1" applyBorder="1" applyAlignment="1">
      <alignment horizontal="left"/>
    </xf>
    <xf numFmtId="2" fontId="36" fillId="0" borderId="0" xfId="0" applyNumberFormat="1" applyFont="1" applyAlignment="1">
      <alignment horizontal="left"/>
    </xf>
    <xf numFmtId="0" fontId="37" fillId="46" borderId="14" xfId="0" applyFont="1" applyFill="1" applyBorder="1" applyAlignment="1">
      <alignment horizontal="center" vertical="center"/>
    </xf>
    <xf numFmtId="0" fontId="37" fillId="46" borderId="11" xfId="0" applyFont="1" applyFill="1" applyBorder="1" applyAlignment="1">
      <alignment horizontal="center" vertical="center"/>
    </xf>
    <xf numFmtId="0" fontId="31" fillId="46" borderId="11" xfId="0" applyFont="1" applyFill="1" applyBorder="1" applyAlignment="1">
      <alignment horizontal="center" vertical="center"/>
    </xf>
    <xf numFmtId="0" fontId="37" fillId="46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2" fontId="22" fillId="0" borderId="23" xfId="118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4" fillId="0" borderId="17" xfId="118" applyNumberFormat="1" applyFont="1" applyBorder="1" applyAlignment="1">
      <alignment horizontal="center" vertical="center"/>
    </xf>
    <xf numFmtId="9" fontId="4" fillId="45" borderId="17" xfId="118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4" fillId="0" borderId="0" xfId="118" applyNumberFormat="1" applyFont="1" applyBorder="1" applyAlignment="1">
      <alignment horizontal="center" vertical="center"/>
    </xf>
    <xf numFmtId="9" fontId="4" fillId="45" borderId="0" xfId="118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/>
    </xf>
    <xf numFmtId="9" fontId="4" fillId="46" borderId="13" xfId="118" applyFont="1" applyFill="1" applyBorder="1" applyAlignment="1">
      <alignment horizontal="center" wrapText="1"/>
    </xf>
    <xf numFmtId="0" fontId="4" fillId="46" borderId="18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9" fontId="10" fillId="0" borderId="15" xfId="118" applyFont="1" applyBorder="1" applyAlignment="1" quotePrefix="1">
      <alignment horizontal="right"/>
    </xf>
    <xf numFmtId="2" fontId="4" fillId="0" borderId="0" xfId="0" applyNumberFormat="1" applyFont="1" applyBorder="1" applyAlignment="1">
      <alignment vertical="top" wrapText="1"/>
    </xf>
    <xf numFmtId="2" fontId="4" fillId="46" borderId="18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/>
    </xf>
    <xf numFmtId="1" fontId="4" fillId="0" borderId="17" xfId="118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9" fontId="31" fillId="0" borderId="0" xfId="118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4" fillId="46" borderId="11" xfId="0" applyFont="1" applyFill="1" applyBorder="1" applyAlignment="1">
      <alignment horizontal="center"/>
    </xf>
    <xf numFmtId="0" fontId="10" fillId="46" borderId="11" xfId="0" applyFont="1" applyFill="1" applyBorder="1" applyAlignment="1">
      <alignment horizontal="center"/>
    </xf>
    <xf numFmtId="9" fontId="4" fillId="46" borderId="11" xfId="118" applyFont="1" applyFill="1" applyBorder="1" applyAlignment="1">
      <alignment horizontal="center"/>
    </xf>
    <xf numFmtId="2" fontId="4" fillId="46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9" fontId="4" fillId="0" borderId="11" xfId="118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4" fillId="0" borderId="11" xfId="118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35" fillId="0" borderId="17" xfId="99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9" fontId="4" fillId="45" borderId="0" xfId="118" applyFont="1" applyFill="1" applyBorder="1" applyAlignment="1">
      <alignment vertical="center"/>
    </xf>
    <xf numFmtId="9" fontId="4" fillId="46" borderId="15" xfId="118" applyFont="1" applyFill="1" applyBorder="1" applyAlignment="1">
      <alignment horizontal="center" wrapText="1"/>
    </xf>
    <xf numFmtId="0" fontId="4" fillId="46" borderId="25" xfId="0" applyFont="1" applyFill="1" applyBorder="1" applyAlignment="1">
      <alignment horizontal="center"/>
    </xf>
    <xf numFmtId="0" fontId="4" fillId="46" borderId="26" xfId="0" applyFont="1" applyFill="1" applyBorder="1" applyAlignment="1">
      <alignment horizontal="center"/>
    </xf>
    <xf numFmtId="0" fontId="4" fillId="46" borderId="15" xfId="0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9" fontId="10" fillId="0" borderId="0" xfId="118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9" fontId="4" fillId="45" borderId="0" xfId="118" applyFont="1" applyFill="1" applyBorder="1" applyAlignment="1">
      <alignment/>
    </xf>
    <xf numFmtId="0" fontId="4" fillId="46" borderId="27" xfId="0" applyFont="1" applyFill="1" applyBorder="1" applyAlignment="1">
      <alignment horizontal="center" wrapText="1"/>
    </xf>
    <xf numFmtId="9" fontId="4" fillId="46" borderId="27" xfId="118" applyFont="1" applyFill="1" applyBorder="1" applyAlignment="1">
      <alignment horizontal="center" wrapText="1"/>
    </xf>
    <xf numFmtId="0" fontId="4" fillId="46" borderId="28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9" fontId="10" fillId="0" borderId="23" xfId="118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118" applyNumberFormat="1" applyFont="1" applyBorder="1" applyAlignment="1">
      <alignment/>
    </xf>
    <xf numFmtId="0" fontId="31" fillId="0" borderId="0" xfId="0" applyFont="1" applyAlignment="1">
      <alignment horizontal="center"/>
    </xf>
    <xf numFmtId="2" fontId="4" fillId="0" borderId="0" xfId="118" applyNumberFormat="1" applyFont="1" applyFill="1" applyBorder="1" applyAlignment="1">
      <alignment horizontal="left" vertical="center"/>
    </xf>
    <xf numFmtId="9" fontId="10" fillId="0" borderId="15" xfId="118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vertical="center"/>
    </xf>
    <xf numFmtId="1" fontId="22" fillId="0" borderId="0" xfId="0" applyNumberFormat="1" applyFont="1" applyBorder="1" applyAlignment="1">
      <alignment horizontal="center"/>
    </xf>
    <xf numFmtId="9" fontId="4" fillId="0" borderId="0" xfId="118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3" fontId="4" fillId="0" borderId="0" xfId="118" applyNumberFormat="1" applyFont="1" applyBorder="1" applyAlignment="1">
      <alignment/>
    </xf>
    <xf numFmtId="2" fontId="9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9" fontId="4" fillId="0" borderId="0" xfId="118" applyFont="1" applyAlignment="1">
      <alignment/>
    </xf>
    <xf numFmtId="0" fontId="10" fillId="0" borderId="19" xfId="0" applyFont="1" applyFill="1" applyBorder="1" applyAlignment="1">
      <alignment horizontal="right" wrapText="1"/>
    </xf>
    <xf numFmtId="0" fontId="15" fillId="0" borderId="23" xfId="0" applyFont="1" applyBorder="1" applyAlignment="1">
      <alignment/>
    </xf>
    <xf numFmtId="0" fontId="10" fillId="0" borderId="20" xfId="0" applyFont="1" applyBorder="1" applyAlignment="1">
      <alignment horizontal="center"/>
    </xf>
    <xf numFmtId="2" fontId="35" fillId="0" borderId="23" xfId="99" applyNumberFormat="1" applyFont="1" applyBorder="1" applyAlignment="1">
      <alignment horizontal="center"/>
      <protection/>
    </xf>
    <xf numFmtId="43" fontId="4" fillId="0" borderId="17" xfId="118" applyNumberFormat="1" applyFont="1" applyBorder="1" applyAlignment="1">
      <alignment/>
    </xf>
    <xf numFmtId="9" fontId="22" fillId="0" borderId="15" xfId="118" applyNumberFormat="1" applyFont="1" applyBorder="1" applyAlignment="1">
      <alignment/>
    </xf>
    <xf numFmtId="1" fontId="22" fillId="0" borderId="21" xfId="0" applyNumberFormat="1" applyFont="1" applyFill="1" applyBorder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right"/>
    </xf>
    <xf numFmtId="0" fontId="22" fillId="0" borderId="29" xfId="0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right"/>
    </xf>
    <xf numFmtId="2" fontId="22" fillId="0" borderId="17" xfId="0" applyNumberFormat="1" applyFont="1" applyBorder="1" applyAlignment="1">
      <alignment horizontal="center"/>
    </xf>
    <xf numFmtId="2" fontId="33" fillId="0" borderId="0" xfId="113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/>
    </xf>
    <xf numFmtId="9" fontId="10" fillId="0" borderId="11" xfId="118" applyFont="1" applyFill="1" applyBorder="1" applyAlignment="1">
      <alignment horizontal="center" vertical="center"/>
    </xf>
    <xf numFmtId="9" fontId="10" fillId="0" borderId="15" xfId="118" applyFont="1" applyFill="1" applyBorder="1" applyAlignment="1">
      <alignment horizontal="center"/>
    </xf>
    <xf numFmtId="2" fontId="34" fillId="0" borderId="11" xfId="99" applyNumberFormat="1" applyFont="1" applyFill="1" applyBorder="1" applyAlignment="1">
      <alignment horizontal="center"/>
      <protection/>
    </xf>
    <xf numFmtId="2" fontId="34" fillId="0" borderId="23" xfId="99" applyNumberFormat="1" applyFont="1" applyFill="1" applyBorder="1" applyAlignment="1">
      <alignment horizontal="center"/>
      <protection/>
    </xf>
    <xf numFmtId="2" fontId="33" fillId="0" borderId="17" xfId="113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wrapText="1"/>
    </xf>
    <xf numFmtId="9" fontId="4" fillId="0" borderId="0" xfId="118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9" fontId="5" fillId="45" borderId="0" xfId="118" applyFont="1" applyFill="1" applyBorder="1" applyAlignment="1">
      <alignment/>
    </xf>
    <xf numFmtId="0" fontId="4" fillId="48" borderId="11" xfId="0" applyFont="1" applyFill="1" applyBorder="1" applyAlignment="1">
      <alignment horizontal="center" wrapText="1"/>
    </xf>
    <xf numFmtId="9" fontId="4" fillId="48" borderId="11" xfId="118" applyFont="1" applyFill="1" applyBorder="1" applyAlignment="1">
      <alignment horizontal="center" wrapText="1"/>
    </xf>
    <xf numFmtId="9" fontId="22" fillId="0" borderId="15" xfId="118" applyFont="1" applyBorder="1" applyAlignment="1">
      <alignment horizontal="right"/>
    </xf>
    <xf numFmtId="0" fontId="24" fillId="48" borderId="12" xfId="0" applyFont="1" applyFill="1" applyBorder="1" applyAlignment="1">
      <alignment horizontal="center" vertical="center" wrapText="1"/>
    </xf>
    <xf numFmtId="9" fontId="24" fillId="48" borderId="18" xfId="118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1" fontId="4" fillId="49" borderId="17" xfId="0" applyNumberFormat="1" applyFont="1" applyFill="1" applyBorder="1" applyAlignment="1">
      <alignment/>
    </xf>
    <xf numFmtId="0" fontId="4" fillId="49" borderId="30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8" fillId="49" borderId="11" xfId="0" applyFont="1" applyFill="1" applyBorder="1" applyAlignment="1">
      <alignment horizontal="center" vertical="center" wrapText="1"/>
    </xf>
    <xf numFmtId="0" fontId="5" fillId="49" borderId="11" xfId="0" applyFont="1" applyFill="1" applyBorder="1" applyAlignment="1">
      <alignment horizontal="center" vertical="center" wrapText="1"/>
    </xf>
    <xf numFmtId="9" fontId="4" fillId="49" borderId="15" xfId="118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13" xfId="0" applyFont="1" applyFill="1" applyBorder="1" applyAlignment="1">
      <alignment horizontal="center" vertical="center" wrapText="1"/>
    </xf>
    <xf numFmtId="9" fontId="4" fillId="49" borderId="18" xfId="118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right"/>
    </xf>
    <xf numFmtId="1" fontId="22" fillId="0" borderId="29" xfId="0" applyNumberFormat="1" applyFont="1" applyFill="1" applyBorder="1" applyAlignment="1">
      <alignment horizontal="right"/>
    </xf>
    <xf numFmtId="9" fontId="22" fillId="0" borderId="15" xfId="118" applyFont="1" applyBorder="1" applyAlignment="1">
      <alignment/>
    </xf>
    <xf numFmtId="2" fontId="22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" fontId="10" fillId="0" borderId="15" xfId="118" applyNumberFormat="1" applyFont="1" applyBorder="1" applyAlignment="1">
      <alignment horizontal="center" vertical="center"/>
    </xf>
    <xf numFmtId="9" fontId="4" fillId="0" borderId="16" xfId="118" applyFont="1" applyFill="1" applyBorder="1" applyAlignment="1">
      <alignment horizontal="center"/>
    </xf>
    <xf numFmtId="2" fontId="10" fillId="0" borderId="11" xfId="118" applyNumberFormat="1" applyFont="1" applyBorder="1" applyAlignment="1">
      <alignment/>
    </xf>
    <xf numFmtId="2" fontId="5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9" fontId="10" fillId="0" borderId="15" xfId="118" applyFont="1" applyFill="1" applyBorder="1" applyAlignment="1">
      <alignment horizontal="center" vertical="top" wrapText="1"/>
    </xf>
    <xf numFmtId="2" fontId="4" fillId="45" borderId="17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10" fillId="0" borderId="17" xfId="118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195" fontId="13" fillId="0" borderId="0" xfId="118" applyNumberFormat="1" applyFont="1" applyAlignment="1">
      <alignment/>
    </xf>
    <xf numFmtId="195" fontId="6" fillId="0" borderId="0" xfId="118" applyNumberFormat="1" applyFont="1" applyAlignment="1">
      <alignment/>
    </xf>
    <xf numFmtId="0" fontId="24" fillId="48" borderId="13" xfId="0" applyFont="1" applyFill="1" applyBorder="1" applyAlignment="1">
      <alignment horizontal="center" vertical="center" wrapText="1"/>
    </xf>
    <xf numFmtId="2" fontId="32" fillId="0" borderId="0" xfId="113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9" fontId="10" fillId="0" borderId="0" xfId="118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center" vertical="top" wrapText="1"/>
    </xf>
    <xf numFmtId="0" fontId="21" fillId="0" borderId="0" xfId="107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118" applyNumberFormat="1" applyFont="1" applyBorder="1" applyAlignment="1">
      <alignment horizontal="right"/>
    </xf>
    <xf numFmtId="9" fontId="22" fillId="0" borderId="0" xfId="118" applyFont="1" applyBorder="1" applyAlignment="1">
      <alignment horizontal="right"/>
    </xf>
    <xf numFmtId="0" fontId="21" fillId="0" borderId="0" xfId="118" applyNumberFormat="1" applyFont="1" applyBorder="1" applyAlignment="1">
      <alignment horizontal="right"/>
    </xf>
    <xf numFmtId="9" fontId="5" fillId="0" borderId="0" xfId="118" applyNumberFormat="1" applyFont="1" applyBorder="1" applyAlignment="1">
      <alignment/>
    </xf>
    <xf numFmtId="9" fontId="10" fillId="0" borderId="16" xfId="118" applyFont="1" applyFill="1" applyBorder="1" applyAlignment="1">
      <alignment horizontal="center"/>
    </xf>
    <xf numFmtId="2" fontId="32" fillId="45" borderId="19" xfId="113" applyNumberFormat="1" applyFont="1" applyFill="1" applyBorder="1" applyAlignment="1">
      <alignment horizontal="center"/>
      <protection/>
    </xf>
    <xf numFmtId="2" fontId="4" fillId="0" borderId="17" xfId="0" applyNumberFormat="1" applyFont="1" applyBorder="1" applyAlignment="1">
      <alignment horizontal="center" vertical="top" wrapText="1"/>
    </xf>
    <xf numFmtId="9" fontId="4" fillId="45" borderId="17" xfId="118" applyFont="1" applyFill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49" borderId="12" xfId="0" applyFont="1" applyFill="1" applyBorder="1" applyAlignment="1">
      <alignment horizontal="right"/>
    </xf>
    <xf numFmtId="0" fontId="4" fillId="49" borderId="13" xfId="0" applyFont="1" applyFill="1" applyBorder="1" applyAlignment="1">
      <alignment horizontal="right"/>
    </xf>
    <xf numFmtId="9" fontId="4" fillId="49" borderId="18" xfId="118" applyFont="1" applyFill="1" applyBorder="1" applyAlignment="1">
      <alignment horizontal="right"/>
    </xf>
    <xf numFmtId="2" fontId="4" fillId="45" borderId="19" xfId="0" applyNumberFormat="1" applyFont="1" applyFill="1" applyBorder="1" applyAlignment="1">
      <alignment horizontal="center"/>
    </xf>
    <xf numFmtId="9" fontId="4" fillId="45" borderId="17" xfId="118" applyFont="1" applyFill="1" applyBorder="1" applyAlignment="1">
      <alignment horizontal="center"/>
    </xf>
    <xf numFmtId="9" fontId="10" fillId="0" borderId="15" xfId="118" applyFont="1" applyBorder="1" applyAlignment="1">
      <alignment vertical="center"/>
    </xf>
    <xf numFmtId="0" fontId="4" fillId="48" borderId="12" xfId="0" applyFont="1" applyFill="1" applyBorder="1" applyAlignment="1">
      <alignment horizontal="center" wrapText="1"/>
    </xf>
    <xf numFmtId="0" fontId="4" fillId="48" borderId="13" xfId="0" applyFont="1" applyFill="1" applyBorder="1" applyAlignment="1">
      <alignment horizontal="center" wrapText="1"/>
    </xf>
    <xf numFmtId="9" fontId="4" fillId="48" borderId="13" xfId="118" applyFont="1" applyFill="1" applyBorder="1" applyAlignment="1">
      <alignment horizontal="center" wrapText="1"/>
    </xf>
    <xf numFmtId="0" fontId="4" fillId="48" borderId="18" xfId="0" applyFont="1" applyFill="1" applyBorder="1" applyAlignment="1">
      <alignment horizontal="center" wrapText="1"/>
    </xf>
    <xf numFmtId="2" fontId="32" fillId="0" borderId="19" xfId="113" applyNumberFormat="1" applyFont="1" applyBorder="1" applyAlignment="1">
      <alignment horizontal="center"/>
      <protection/>
    </xf>
    <xf numFmtId="2" fontId="21" fillId="0" borderId="17" xfId="106" applyNumberFormat="1" applyFont="1" applyBorder="1" applyAlignment="1">
      <alignment horizontal="center"/>
      <protection/>
    </xf>
    <xf numFmtId="2" fontId="10" fillId="0" borderId="17" xfId="0" applyNumberFormat="1" applyFont="1" applyBorder="1" applyAlignment="1">
      <alignment horizontal="center" vertical="top" wrapText="1"/>
    </xf>
    <xf numFmtId="0" fontId="4" fillId="48" borderId="12" xfId="0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9" fontId="4" fillId="48" borderId="18" xfId="118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9" fontId="10" fillId="0" borderId="15" xfId="118" applyFont="1" applyFill="1" applyBorder="1" applyAlignment="1">
      <alignment/>
    </xf>
    <xf numFmtId="9" fontId="10" fillId="0" borderId="16" xfId="118" applyFont="1" applyBorder="1" applyAlignment="1" quotePrefix="1">
      <alignment horizontal="right"/>
    </xf>
    <xf numFmtId="0" fontId="21" fillId="5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9" fontId="4" fillId="0" borderId="15" xfId="118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horizontal="right" vertical="justify" wrapText="1"/>
    </xf>
    <xf numFmtId="1" fontId="4" fillId="0" borderId="17" xfId="0" applyNumberFormat="1" applyFont="1" applyFill="1" applyBorder="1" applyAlignment="1">
      <alignment/>
    </xf>
    <xf numFmtId="171" fontId="4" fillId="0" borderId="11" xfId="69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95" fillId="0" borderId="0" xfId="99" applyFont="1" applyBorder="1">
      <alignment/>
      <protection/>
    </xf>
    <xf numFmtId="0" fontId="46" fillId="0" borderId="0" xfId="0" applyFont="1" applyFill="1" applyBorder="1" applyAlignment="1">
      <alignment horizontal="left" vertical="center"/>
    </xf>
    <xf numFmtId="9" fontId="10" fillId="0" borderId="17" xfId="118" applyFont="1" applyFill="1" applyBorder="1" applyAlignment="1">
      <alignment/>
    </xf>
    <xf numFmtId="9" fontId="10" fillId="0" borderId="16" xfId="118" applyFont="1" applyFill="1" applyBorder="1" applyAlignment="1">
      <alignment/>
    </xf>
    <xf numFmtId="2" fontId="10" fillId="0" borderId="17" xfId="0" applyNumberFormat="1" applyFont="1" applyFill="1" applyBorder="1" applyAlignment="1">
      <alignment horizontal="right" vertical="center"/>
    </xf>
    <xf numFmtId="2" fontId="10" fillId="0" borderId="17" xfId="0" applyNumberFormat="1" applyFont="1" applyFill="1" applyBorder="1" applyAlignment="1">
      <alignment horizontal="center" vertical="center"/>
    </xf>
    <xf numFmtId="9" fontId="4" fillId="0" borderId="16" xfId="118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22" fillId="0" borderId="21" xfId="118" applyNumberFormat="1" applyFont="1" applyFill="1" applyBorder="1" applyAlignment="1">
      <alignment horizontal="right"/>
    </xf>
    <xf numFmtId="9" fontId="22" fillId="0" borderId="15" xfId="118" applyFont="1" applyFill="1" applyBorder="1" applyAlignment="1">
      <alignment horizontal="right"/>
    </xf>
    <xf numFmtId="2" fontId="13" fillId="0" borderId="0" xfId="118" applyNumberFormat="1" applyFont="1" applyFill="1" applyAlignment="1">
      <alignment/>
    </xf>
    <xf numFmtId="1" fontId="22" fillId="0" borderId="21" xfId="118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Border="1" applyAlignment="1">
      <alignment/>
    </xf>
    <xf numFmtId="0" fontId="37" fillId="46" borderId="35" xfId="0" applyFont="1" applyFill="1" applyBorder="1" applyAlignment="1">
      <alignment/>
    </xf>
    <xf numFmtId="0" fontId="37" fillId="46" borderId="31" xfId="0" applyFont="1" applyFill="1" applyBorder="1" applyAlignment="1">
      <alignment/>
    </xf>
    <xf numFmtId="0" fontId="37" fillId="46" borderId="32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2" fontId="96" fillId="0" borderId="1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/>
    </xf>
    <xf numFmtId="2" fontId="5" fillId="0" borderId="0" xfId="118" applyNumberFormat="1" applyFont="1" applyFill="1" applyBorder="1" applyAlignment="1">
      <alignment vertical="center"/>
    </xf>
    <xf numFmtId="0" fontId="25" fillId="0" borderId="0" xfId="99" applyFont="1" applyBorder="1" applyAlignment="1">
      <alignment wrapText="1"/>
      <protection/>
    </xf>
    <xf numFmtId="0" fontId="26" fillId="0" borderId="0" xfId="99" applyFont="1" applyBorder="1">
      <alignment/>
      <protection/>
    </xf>
    <xf numFmtId="0" fontId="72" fillId="0" borderId="11" xfId="99" applyFont="1" applyBorder="1">
      <alignment/>
      <protection/>
    </xf>
    <xf numFmtId="0" fontId="72" fillId="0" borderId="0" xfId="99" applyFont="1" applyBorder="1">
      <alignment/>
      <protection/>
    </xf>
    <xf numFmtId="0" fontId="25" fillId="0" borderId="0" xfId="99" applyFont="1" applyBorder="1">
      <alignment/>
      <protection/>
    </xf>
    <xf numFmtId="9" fontId="25" fillId="46" borderId="11" xfId="119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/>
    </xf>
    <xf numFmtId="9" fontId="6" fillId="0" borderId="0" xfId="118" applyFont="1" applyFill="1" applyAlignment="1">
      <alignment/>
    </xf>
    <xf numFmtId="0" fontId="48" fillId="0" borderId="36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 wrapText="1"/>
    </xf>
    <xf numFmtId="0" fontId="0" fillId="0" borderId="0" xfId="0" applyFont="1" applyAlignment="1">
      <alignment/>
    </xf>
    <xf numFmtId="0" fontId="48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1" fontId="4" fillId="48" borderId="17" xfId="0" applyNumberFormat="1" applyFont="1" applyFill="1" applyBorder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9" fontId="4" fillId="0" borderId="16" xfId="118" applyFont="1" applyFill="1" applyBorder="1" applyAlignment="1">
      <alignment horizontal="right" wrapText="1"/>
    </xf>
    <xf numFmtId="9" fontId="4" fillId="0" borderId="16" xfId="118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50" borderId="11" xfId="0" applyFont="1" applyFill="1" applyBorder="1" applyAlignment="1">
      <alignment horizontal="center"/>
    </xf>
    <xf numFmtId="0" fontId="0" fillId="50" borderId="29" xfId="0" applyFont="1" applyFill="1" applyBorder="1" applyAlignment="1">
      <alignment horizontal="center"/>
    </xf>
    <xf numFmtId="0" fontId="0" fillId="50" borderId="29" xfId="0" applyFont="1" applyFill="1" applyBorder="1" applyAlignment="1">
      <alignment horizontal="center"/>
    </xf>
    <xf numFmtId="0" fontId="16" fillId="50" borderId="4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1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0" fontId="0" fillId="0" borderId="46" xfId="107" applyFont="1" applyFill="1" applyBorder="1" applyAlignment="1">
      <alignment horizontal="center" vertical="center"/>
      <protection/>
    </xf>
    <xf numFmtId="0" fontId="16" fillId="0" borderId="47" xfId="107" applyFont="1" applyFill="1" applyBorder="1" applyAlignment="1">
      <alignment horizontal="center" vertical="center"/>
      <protection/>
    </xf>
    <xf numFmtId="1" fontId="0" fillId="0" borderId="11" xfId="107" applyNumberFormat="1" applyFont="1" applyFill="1" applyBorder="1" applyAlignment="1">
      <alignment horizontal="center"/>
      <protection/>
    </xf>
    <xf numFmtId="0" fontId="0" fillId="0" borderId="11" xfId="107" applyFont="1" applyFill="1" applyBorder="1" applyAlignment="1">
      <alignment horizontal="center"/>
      <protection/>
    </xf>
    <xf numFmtId="1" fontId="16" fillId="0" borderId="17" xfId="107" applyNumberFormat="1" applyFont="1" applyFill="1" applyBorder="1" applyAlignment="1">
      <alignment horizontal="center"/>
      <protection/>
    </xf>
    <xf numFmtId="2" fontId="32" fillId="45" borderId="17" xfId="113" applyNumberFormat="1" applyFont="1" applyFill="1" applyBorder="1" applyAlignment="1">
      <alignment horizontal="center"/>
      <protection/>
    </xf>
    <xf numFmtId="0" fontId="97" fillId="0" borderId="17" xfId="0" applyFont="1" applyBorder="1" applyAlignment="1">
      <alignment wrapText="1"/>
    </xf>
    <xf numFmtId="2" fontId="26" fillId="45" borderId="17" xfId="113" applyNumberFormat="1" applyFont="1" applyFill="1" applyBorder="1" applyAlignment="1">
      <alignment horizontal="center"/>
      <protection/>
    </xf>
    <xf numFmtId="2" fontId="0" fillId="0" borderId="2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 quotePrefix="1">
      <alignment horizontal="center" vertical="center"/>
    </xf>
    <xf numFmtId="0" fontId="15" fillId="0" borderId="11" xfId="0" applyFont="1" applyBorder="1" applyAlignment="1" quotePrefix="1">
      <alignment horizontal="center"/>
    </xf>
    <xf numFmtId="2" fontId="53" fillId="45" borderId="17" xfId="113" applyNumberFormat="1" applyFont="1" applyFill="1" applyBorder="1" applyAlignment="1">
      <alignment horizontal="center"/>
      <protection/>
    </xf>
    <xf numFmtId="0" fontId="96" fillId="46" borderId="13" xfId="0" applyFont="1" applyFill="1" applyBorder="1" applyAlignment="1">
      <alignment horizontal="center" vertical="center" wrapText="1"/>
    </xf>
    <xf numFmtId="2" fontId="0" fillId="0" borderId="11" xfId="118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35" fillId="0" borderId="11" xfId="118" applyNumberFormat="1" applyFont="1" applyFill="1" applyBorder="1" applyAlignment="1">
      <alignment horizontal="center"/>
    </xf>
    <xf numFmtId="2" fontId="35" fillId="0" borderId="23" xfId="118" applyNumberFormat="1" applyFont="1" applyFill="1" applyBorder="1" applyAlignment="1">
      <alignment horizontal="center"/>
    </xf>
    <xf numFmtId="2" fontId="33" fillId="0" borderId="17" xfId="118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/>
    </xf>
    <xf numFmtId="0" fontId="5" fillId="46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46" borderId="0" xfId="0" applyFont="1" applyFill="1" applyBorder="1" applyAlignment="1">
      <alignment horizontal="left" wrapText="1"/>
    </xf>
    <xf numFmtId="0" fontId="6" fillId="4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2" fontId="54" fillId="0" borderId="17" xfId="113" applyNumberFormat="1" applyFont="1" applyFill="1" applyBorder="1" applyAlignment="1">
      <alignment horizontal="center"/>
      <protection/>
    </xf>
    <xf numFmtId="2" fontId="0" fillId="0" borderId="11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0" fillId="0" borderId="11" xfId="118" applyNumberFormat="1" applyFont="1" applyFill="1" applyBorder="1" applyAlignment="1">
      <alignment horizontal="center"/>
    </xf>
    <xf numFmtId="2" fontId="0" fillId="0" borderId="11" xfId="118" applyNumberFormat="1" applyFont="1" applyFill="1" applyBorder="1" applyAlignment="1">
      <alignment horizontal="center" wrapText="1"/>
    </xf>
    <xf numFmtId="2" fontId="54" fillId="0" borderId="17" xfId="118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5" fillId="0" borderId="11" xfId="99" applyFont="1" applyBorder="1">
      <alignment/>
      <protection/>
    </xf>
    <xf numFmtId="0" fontId="25" fillId="0" borderId="11" xfId="99" applyFont="1" applyBorder="1" applyAlignment="1">
      <alignment horizontal="center" vertical="center"/>
      <protection/>
    </xf>
    <xf numFmtId="0" fontId="25" fillId="0" borderId="11" xfId="99" applyFont="1" applyBorder="1" applyAlignment="1">
      <alignment horizontal="center" vertical="center" wrapText="1"/>
      <protection/>
    </xf>
    <xf numFmtId="2" fontId="5" fillId="36" borderId="49" xfId="0" applyNumberFormat="1" applyFont="1" applyFill="1" applyBorder="1" applyAlignment="1">
      <alignment/>
    </xf>
    <xf numFmtId="0" fontId="5" fillId="36" borderId="11" xfId="0" applyFont="1" applyFill="1" applyBorder="1" applyAlignment="1">
      <alignment vertical="center" wrapText="1"/>
    </xf>
    <xf numFmtId="0" fontId="72" fillId="36" borderId="11" xfId="99" applyFont="1" applyFill="1" applyBorder="1">
      <alignment/>
      <protection/>
    </xf>
    <xf numFmtId="0" fontId="25" fillId="0" borderId="11" xfId="112" applyFont="1" applyBorder="1" applyAlignment="1">
      <alignment horizontal="right"/>
      <protection/>
    </xf>
    <xf numFmtId="0" fontId="25" fillId="36" borderId="11" xfId="99" applyFont="1" applyFill="1" applyBorder="1">
      <alignment/>
      <protection/>
    </xf>
    <xf numFmtId="0" fontId="5" fillId="36" borderId="0" xfId="0" applyFont="1" applyFill="1" applyBorder="1" applyAlignment="1">
      <alignment wrapText="1"/>
    </xf>
    <xf numFmtId="2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5" fillId="46" borderId="0" xfId="0" applyFont="1" applyFill="1" applyBorder="1" applyAlignment="1">
      <alignment horizontal="center" vertical="center" wrapText="1"/>
    </xf>
    <xf numFmtId="9" fontId="25" fillId="46" borderId="0" xfId="119" applyFont="1" applyFill="1" applyBorder="1" applyAlignment="1">
      <alignment horizontal="center" vertical="center" wrapText="1"/>
    </xf>
    <xf numFmtId="9" fontId="25" fillId="46" borderId="0" xfId="119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5" fillId="0" borderId="0" xfId="119" applyNumberFormat="1" applyFont="1" applyBorder="1" applyAlignment="1">
      <alignment horizontal="center"/>
    </xf>
    <xf numFmtId="0" fontId="41" fillId="46" borderId="18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top"/>
    </xf>
    <xf numFmtId="2" fontId="16" fillId="0" borderId="17" xfId="113" applyNumberFormat="1" applyFont="1" applyFill="1" applyBorder="1" applyAlignment="1">
      <alignment horizontal="center"/>
      <protection/>
    </xf>
    <xf numFmtId="1" fontId="0" fillId="0" borderId="11" xfId="113" applyNumberFormat="1" applyFont="1" applyFill="1" applyBorder="1" applyAlignment="1">
      <alignment horizontal="center"/>
      <protection/>
    </xf>
    <xf numFmtId="1" fontId="0" fillId="0" borderId="23" xfId="113" applyNumberFormat="1" applyFont="1" applyFill="1" applyBorder="1" applyAlignment="1">
      <alignment horizontal="center"/>
      <protection/>
    </xf>
    <xf numFmtId="1" fontId="16" fillId="0" borderId="17" xfId="113" applyNumberFormat="1" applyFont="1" applyFill="1" applyBorder="1" applyAlignment="1">
      <alignment horizontal="center"/>
      <protection/>
    </xf>
    <xf numFmtId="2" fontId="54" fillId="0" borderId="17" xfId="118" applyNumberFormat="1" applyFont="1" applyBorder="1" applyAlignment="1">
      <alignment horizontal="center"/>
    </xf>
    <xf numFmtId="9" fontId="5" fillId="51" borderId="0" xfId="118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5" fillId="52" borderId="0" xfId="0" applyFont="1" applyFill="1" applyBorder="1" applyAlignment="1">
      <alignment/>
    </xf>
    <xf numFmtId="2" fontId="26" fillId="45" borderId="0" xfId="113" applyNumberFormat="1" applyFont="1" applyFill="1" applyBorder="1" applyAlignment="1">
      <alignment horizontal="center"/>
      <protection/>
    </xf>
    <xf numFmtId="2" fontId="99" fillId="0" borderId="11" xfId="99" applyNumberFormat="1" applyFont="1" applyBorder="1" applyAlignment="1">
      <alignment horizontal="center"/>
      <protection/>
    </xf>
    <xf numFmtId="2" fontId="99" fillId="0" borderId="23" xfId="99" applyNumberFormat="1" applyFont="1" applyBorder="1" applyAlignment="1">
      <alignment horizontal="center"/>
      <protection/>
    </xf>
    <xf numFmtId="2" fontId="32" fillId="0" borderId="17" xfId="113" applyNumberFormat="1" applyFont="1" applyBorder="1" applyAlignment="1">
      <alignment horizontal="center"/>
      <protection/>
    </xf>
    <xf numFmtId="2" fontId="0" fillId="0" borderId="11" xfId="99" applyNumberFormat="1" applyFont="1" applyFill="1" applyBorder="1" applyAlignment="1">
      <alignment horizontal="center"/>
      <protection/>
    </xf>
    <xf numFmtId="2" fontId="0" fillId="0" borderId="23" xfId="99" applyNumberFormat="1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0" fontId="16" fillId="0" borderId="17" xfId="118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4" fillId="46" borderId="35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2" fontId="16" fillId="0" borderId="17" xfId="0" applyNumberFormat="1" applyFont="1" applyFill="1" applyBorder="1" applyAlignment="1">
      <alignment horizontal="center" wrapText="1"/>
    </xf>
    <xf numFmtId="0" fontId="0" fillId="0" borderId="11" xfId="118" applyNumberFormat="1" applyFont="1" applyFill="1" applyBorder="1" applyAlignment="1">
      <alignment horizontal="center"/>
    </xf>
    <xf numFmtId="0" fontId="0" fillId="0" borderId="23" xfId="118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2" fontId="10" fillId="0" borderId="17" xfId="118" applyNumberFormat="1" applyFont="1" applyFill="1" applyBorder="1" applyAlignment="1">
      <alignment horizontal="center"/>
    </xf>
    <xf numFmtId="9" fontId="10" fillId="0" borderId="17" xfId="118" applyFont="1" applyFill="1" applyBorder="1" applyAlignment="1">
      <alignment horizontal="center"/>
    </xf>
    <xf numFmtId="0" fontId="95" fillId="0" borderId="17" xfId="99" applyFont="1" applyBorder="1" applyAlignment="1">
      <alignment horizontal="center"/>
      <protection/>
    </xf>
    <xf numFmtId="9" fontId="4" fillId="45" borderId="17" xfId="118" applyNumberFormat="1" applyFont="1" applyFill="1" applyBorder="1" applyAlignment="1">
      <alignment horizontal="center" vertical="center"/>
    </xf>
    <xf numFmtId="9" fontId="4" fillId="45" borderId="16" xfId="118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9" fontId="4" fillId="0" borderId="17" xfId="118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0" fillId="0" borderId="11" xfId="107" applyFont="1" applyFill="1" applyBorder="1" applyAlignment="1">
      <alignment horizontal="center" vertical="center"/>
      <protection/>
    </xf>
    <xf numFmtId="2" fontId="16" fillId="45" borderId="17" xfId="0" applyNumberFormat="1" applyFont="1" applyFill="1" applyBorder="1" applyAlignment="1">
      <alignment horizontal="center"/>
    </xf>
    <xf numFmtId="2" fontId="54" fillId="45" borderId="17" xfId="113" applyNumberFormat="1" applyFont="1" applyFill="1" applyBorder="1" applyAlignment="1">
      <alignment horizontal="center"/>
      <protection/>
    </xf>
    <xf numFmtId="2" fontId="16" fillId="45" borderId="17" xfId="118" applyNumberFormat="1" applyFont="1" applyFill="1" applyBorder="1" applyAlignment="1">
      <alignment horizontal="center"/>
    </xf>
    <xf numFmtId="9" fontId="4" fillId="45" borderId="16" xfId="118" applyFont="1" applyFill="1" applyBorder="1" applyAlignment="1">
      <alignment horizontal="center"/>
    </xf>
    <xf numFmtId="9" fontId="0" fillId="0" borderId="15" xfId="118" applyFont="1" applyBorder="1" applyAlignment="1">
      <alignment horizontal="center"/>
    </xf>
    <xf numFmtId="9" fontId="16" fillId="0" borderId="15" xfId="118" applyFont="1" applyBorder="1" applyAlignment="1">
      <alignment horizontal="center"/>
    </xf>
    <xf numFmtId="2" fontId="4" fillId="47" borderId="11" xfId="0" applyNumberFormat="1" applyFont="1" applyFill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195" fontId="16" fillId="0" borderId="15" xfId="118" applyNumberFormat="1" applyFont="1" applyBorder="1" applyAlignment="1">
      <alignment horizontal="center"/>
    </xf>
    <xf numFmtId="9" fontId="16" fillId="0" borderId="16" xfId="118" applyFont="1" applyBorder="1" applyAlignment="1">
      <alignment horizontal="center"/>
    </xf>
    <xf numFmtId="9" fontId="4" fillId="0" borderId="17" xfId="118" applyFont="1" applyBorder="1" applyAlignment="1">
      <alignment horizontal="center"/>
    </xf>
    <xf numFmtId="9" fontId="4" fillId="45" borderId="16" xfId="118" applyFont="1" applyFill="1" applyBorder="1" applyAlignment="1" quotePrefix="1">
      <alignment horizontal="center"/>
    </xf>
    <xf numFmtId="9" fontId="0" fillId="0" borderId="15" xfId="118" applyFont="1" applyBorder="1" applyAlignment="1">
      <alignment horizontal="center" vertical="center"/>
    </xf>
    <xf numFmtId="9" fontId="16" fillId="0" borderId="15" xfId="118" applyFont="1" applyBorder="1" applyAlignment="1">
      <alignment horizontal="center" vertical="center"/>
    </xf>
    <xf numFmtId="9" fontId="0" fillId="0" borderId="15" xfId="118" applyFont="1" applyFill="1" applyBorder="1" applyAlignment="1">
      <alignment horizontal="center" wrapText="1"/>
    </xf>
    <xf numFmtId="9" fontId="16" fillId="0" borderId="16" xfId="118" applyFont="1" applyFill="1" applyBorder="1" applyAlignment="1">
      <alignment horizontal="center" wrapText="1"/>
    </xf>
    <xf numFmtId="9" fontId="4" fillId="46" borderId="30" xfId="118" applyFont="1" applyFill="1" applyBorder="1" applyAlignment="1">
      <alignment horizontal="center" vertical="center" wrapText="1"/>
    </xf>
    <xf numFmtId="9" fontId="4" fillId="45" borderId="51" xfId="118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95" fillId="0" borderId="11" xfId="99" applyFont="1" applyFill="1" applyBorder="1">
      <alignment/>
      <protection/>
    </xf>
    <xf numFmtId="0" fontId="95" fillId="0" borderId="15" xfId="99" applyFont="1" applyFill="1" applyBorder="1">
      <alignment/>
      <protection/>
    </xf>
    <xf numFmtId="0" fontId="43" fillId="0" borderId="11" xfId="0" applyFont="1" applyFill="1" applyBorder="1" applyAlignment="1">
      <alignment horizontal="center" vertical="center"/>
    </xf>
    <xf numFmtId="2" fontId="95" fillId="0" borderId="15" xfId="99" applyNumberFormat="1" applyFont="1" applyFill="1" applyBorder="1">
      <alignment/>
      <protection/>
    </xf>
    <xf numFmtId="0" fontId="10" fillId="0" borderId="11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43" fillId="0" borderId="34" xfId="0" applyFont="1" applyFill="1" applyBorder="1" applyAlignment="1">
      <alignment/>
    </xf>
    <xf numFmtId="0" fontId="95" fillId="0" borderId="52" xfId="99" applyFont="1" applyFill="1" applyBorder="1">
      <alignment/>
      <protection/>
    </xf>
    <xf numFmtId="0" fontId="10" fillId="0" borderId="24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0" fillId="0" borderId="53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 vertical="center"/>
    </xf>
    <xf numFmtId="0" fontId="95" fillId="0" borderId="53" xfId="99" applyFont="1" applyFill="1" applyBorder="1">
      <alignment/>
      <protection/>
    </xf>
    <xf numFmtId="0" fontId="95" fillId="0" borderId="54" xfId="99" applyFont="1" applyFill="1" applyBorder="1">
      <alignment/>
      <protection/>
    </xf>
    <xf numFmtId="0" fontId="10" fillId="0" borderId="19" xfId="0" applyFont="1" applyFill="1" applyBorder="1" applyAlignment="1">
      <alignment horizontal="center" wrapText="1"/>
    </xf>
    <xf numFmtId="1" fontId="100" fillId="45" borderId="11" xfId="0" applyNumberFormat="1" applyFont="1" applyFill="1" applyBorder="1" applyAlignment="1">
      <alignment/>
    </xf>
    <xf numFmtId="1" fontId="100" fillId="45" borderId="17" xfId="0" applyNumberFormat="1" applyFont="1" applyFill="1" applyBorder="1" applyAlignment="1">
      <alignment/>
    </xf>
    <xf numFmtId="0" fontId="55" fillId="0" borderId="11" xfId="107" applyFont="1" applyBorder="1" applyAlignment="1">
      <alignment/>
      <protection/>
    </xf>
    <xf numFmtId="2" fontId="0" fillId="0" borderId="11" xfId="0" applyNumberFormat="1" applyFont="1" applyFill="1" applyBorder="1" applyAlignment="1">
      <alignment horizontal="center" vertical="top" wrapText="1"/>
    </xf>
    <xf numFmtId="2" fontId="16" fillId="0" borderId="17" xfId="118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37" fillId="46" borderId="16" xfId="0" applyNumberFormat="1" applyFont="1" applyFill="1" applyBorder="1" applyAlignment="1">
      <alignment horizontal="center"/>
    </xf>
    <xf numFmtId="2" fontId="37" fillId="46" borderId="55" xfId="0" applyNumberFormat="1" applyFont="1" applyFill="1" applyBorder="1" applyAlignment="1">
      <alignment horizontal="center"/>
    </xf>
    <xf numFmtId="2" fontId="31" fillId="46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9" fontId="22" fillId="0" borderId="11" xfId="118" applyNumberFormat="1" applyFont="1" applyBorder="1" applyAlignment="1">
      <alignment/>
    </xf>
    <xf numFmtId="0" fontId="13" fillId="0" borderId="23" xfId="118" applyNumberFormat="1" applyFont="1" applyBorder="1" applyAlignment="1">
      <alignment/>
    </xf>
    <xf numFmtId="9" fontId="13" fillId="0" borderId="22" xfId="118" applyFont="1" applyBorder="1" applyAlignment="1">
      <alignment/>
    </xf>
    <xf numFmtId="9" fontId="22" fillId="0" borderId="49" xfId="118" applyFont="1" applyBorder="1" applyAlignment="1">
      <alignment horizontal="right"/>
    </xf>
    <xf numFmtId="0" fontId="22" fillId="0" borderId="45" xfId="118" applyNumberFormat="1" applyFont="1" applyBorder="1" applyAlignment="1">
      <alignment horizontal="right"/>
    </xf>
    <xf numFmtId="0" fontId="22" fillId="0" borderId="11" xfId="118" applyNumberFormat="1" applyFont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22" fillId="0" borderId="11" xfId="118" applyNumberFormat="1" applyFont="1" applyBorder="1" applyAlignment="1">
      <alignment horizontal="right"/>
    </xf>
    <xf numFmtId="9" fontId="22" fillId="0" borderId="11" xfId="118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3" xfId="107" applyFont="1" applyFill="1" applyBorder="1" applyAlignment="1">
      <alignment horizontal="center" vertical="center"/>
      <protection/>
    </xf>
    <xf numFmtId="0" fontId="16" fillId="0" borderId="5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2" fontId="10" fillId="47" borderId="17" xfId="0" applyNumberFormat="1" applyFont="1" applyFill="1" applyBorder="1" applyAlignment="1">
      <alignment/>
    </xf>
    <xf numFmtId="2" fontId="16" fillId="0" borderId="11" xfId="0" applyNumberFormat="1" applyFont="1" applyBorder="1" applyAlignment="1">
      <alignment horizontal="center"/>
    </xf>
    <xf numFmtId="0" fontId="15" fillId="52" borderId="11" xfId="0" applyFont="1" applyFill="1" applyBorder="1" applyAlignment="1">
      <alignment horizontal="center"/>
    </xf>
    <xf numFmtId="2" fontId="0" fillId="52" borderId="11" xfId="0" applyNumberFormat="1" applyFont="1" applyFill="1" applyBorder="1" applyAlignment="1">
      <alignment horizontal="center"/>
    </xf>
    <xf numFmtId="2" fontId="6" fillId="52" borderId="0" xfId="0" applyNumberFormat="1" applyFont="1" applyFill="1" applyAlignment="1">
      <alignment/>
    </xf>
    <xf numFmtId="2" fontId="0" fillId="52" borderId="23" xfId="0" applyNumberFormat="1" applyFont="1" applyFill="1" applyBorder="1" applyAlignment="1">
      <alignment horizontal="center"/>
    </xf>
    <xf numFmtId="0" fontId="6" fillId="52" borderId="0" xfId="0" applyFont="1" applyFill="1" applyAlignment="1">
      <alignment/>
    </xf>
    <xf numFmtId="2" fontId="101" fillId="52" borderId="0" xfId="0" applyNumberFormat="1" applyFont="1" applyFill="1" applyAlignment="1">
      <alignment/>
    </xf>
    <xf numFmtId="2" fontId="102" fillId="52" borderId="23" xfId="0" applyNumberFormat="1" applyFont="1" applyFill="1" applyBorder="1" applyAlignment="1">
      <alignment horizontal="center"/>
    </xf>
    <xf numFmtId="2" fontId="102" fillId="52" borderId="11" xfId="0" applyNumberFormat="1" applyFont="1" applyFill="1" applyBorder="1" applyAlignment="1">
      <alignment horizontal="center"/>
    </xf>
    <xf numFmtId="0" fontId="101" fillId="52" borderId="0" xfId="0" applyFont="1" applyFill="1" applyAlignment="1">
      <alignment/>
    </xf>
    <xf numFmtId="0" fontId="100" fillId="52" borderId="20" xfId="0" applyFont="1" applyFill="1" applyBorder="1" applyAlignment="1">
      <alignment horizontal="center"/>
    </xf>
    <xf numFmtId="0" fontId="103" fillId="52" borderId="0" xfId="0" applyFont="1" applyFill="1" applyAlignment="1">
      <alignment horizontal="left"/>
    </xf>
    <xf numFmtId="9" fontId="4" fillId="0" borderId="15" xfId="118" applyFont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9" fontId="16" fillId="0" borderId="15" xfId="0" applyNumberFormat="1" applyFont="1" applyBorder="1" applyAlignment="1">
      <alignment horizontal="center"/>
    </xf>
    <xf numFmtId="9" fontId="4" fillId="0" borderId="15" xfId="118" applyFont="1" applyBorder="1" applyAlignment="1">
      <alignment vertical="center"/>
    </xf>
    <xf numFmtId="9" fontId="4" fillId="0" borderId="11" xfId="118" applyFont="1" applyFill="1" applyBorder="1" applyAlignment="1">
      <alignment horizontal="center" vertical="center"/>
    </xf>
    <xf numFmtId="1" fontId="4" fillId="0" borderId="15" xfId="118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9" fontId="10" fillId="0" borderId="11" xfId="118" applyFont="1" applyFill="1" applyBorder="1" applyAlignment="1">
      <alignment horizontal="center" vertical="top" wrapText="1"/>
    </xf>
    <xf numFmtId="0" fontId="0" fillId="50" borderId="11" xfId="0" applyFill="1" applyBorder="1" applyAlignment="1">
      <alignment/>
    </xf>
    <xf numFmtId="2" fontId="51" fillId="0" borderId="11" xfId="118" applyNumberFormat="1" applyFont="1" applyFill="1" applyBorder="1" applyAlignment="1">
      <alignment horizontal="center"/>
    </xf>
    <xf numFmtId="2" fontId="51" fillId="0" borderId="23" xfId="118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25" fillId="0" borderId="11" xfId="99" applyFont="1" applyBorder="1" applyAlignment="1">
      <alignment horizontal="center" wrapText="1"/>
      <protection/>
    </xf>
    <xf numFmtId="0" fontId="4" fillId="46" borderId="30" xfId="0" applyFont="1" applyFill="1" applyBorder="1" applyAlignment="1">
      <alignment horizontal="center" vertical="top" wrapText="1"/>
    </xf>
    <xf numFmtId="0" fontId="4" fillId="46" borderId="32" xfId="0" applyFont="1" applyFill="1" applyBorder="1" applyAlignment="1">
      <alignment horizontal="center" vertical="top" wrapText="1"/>
    </xf>
    <xf numFmtId="0" fontId="4" fillId="49" borderId="13" xfId="0" applyFont="1" applyFill="1" applyBorder="1" applyAlignment="1">
      <alignment horizontal="center"/>
    </xf>
    <xf numFmtId="0" fontId="4" fillId="46" borderId="30" xfId="0" applyFont="1" applyFill="1" applyBorder="1" applyAlignment="1">
      <alignment horizontal="center"/>
    </xf>
    <xf numFmtId="0" fontId="4" fillId="46" borderId="32" xfId="0" applyFont="1" applyFill="1" applyBorder="1" applyAlignment="1">
      <alignment horizontal="center"/>
    </xf>
    <xf numFmtId="0" fontId="4" fillId="46" borderId="57" xfId="0" applyFont="1" applyFill="1" applyBorder="1" applyAlignment="1">
      <alignment horizontal="center" vertical="center"/>
    </xf>
    <xf numFmtId="0" fontId="4" fillId="46" borderId="5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48" borderId="35" xfId="0" applyFont="1" applyFill="1" applyBorder="1" applyAlignment="1">
      <alignment horizontal="center"/>
    </xf>
    <xf numFmtId="0" fontId="4" fillId="48" borderId="31" xfId="0" applyFont="1" applyFill="1" applyBorder="1" applyAlignment="1">
      <alignment horizontal="center"/>
    </xf>
    <xf numFmtId="0" fontId="4" fillId="48" borderId="32" xfId="0" applyFont="1" applyFill="1" applyBorder="1" applyAlignment="1">
      <alignment horizontal="center"/>
    </xf>
    <xf numFmtId="0" fontId="4" fillId="46" borderId="6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4" fillId="46" borderId="35" xfId="0" applyFont="1" applyFill="1" applyBorder="1" applyAlignment="1">
      <alignment horizontal="center" vertical="top" wrapText="1"/>
    </xf>
    <xf numFmtId="0" fontId="4" fillId="46" borderId="61" xfId="0" applyFont="1" applyFill="1" applyBorder="1" applyAlignment="1">
      <alignment horizontal="center" vertical="top" wrapText="1"/>
    </xf>
    <xf numFmtId="0" fontId="4" fillId="46" borderId="13" xfId="0" applyFont="1" applyFill="1" applyBorder="1" applyAlignment="1">
      <alignment horizontal="center" vertical="top" wrapText="1"/>
    </xf>
    <xf numFmtId="0" fontId="96" fillId="46" borderId="35" xfId="0" applyFont="1" applyFill="1" applyBorder="1" applyAlignment="1">
      <alignment horizontal="center" vertical="top" wrapText="1"/>
    </xf>
    <xf numFmtId="0" fontId="96" fillId="46" borderId="61" xfId="0" applyFont="1" applyFill="1" applyBorder="1" applyAlignment="1">
      <alignment horizontal="center" vertical="top" wrapText="1"/>
    </xf>
    <xf numFmtId="0" fontId="96" fillId="46" borderId="13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/>
    </xf>
    <xf numFmtId="2" fontId="10" fillId="0" borderId="22" xfId="0" applyNumberFormat="1" applyFont="1" applyBorder="1" applyAlignment="1">
      <alignment horizontal="center" vertical="center"/>
    </xf>
    <xf numFmtId="2" fontId="10" fillId="0" borderId="55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left"/>
    </xf>
    <xf numFmtId="2" fontId="10" fillId="0" borderId="23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37" fillId="46" borderId="63" xfId="0" applyFont="1" applyFill="1" applyBorder="1" applyAlignment="1">
      <alignment horizontal="center"/>
    </xf>
    <xf numFmtId="0" fontId="37" fillId="46" borderId="64" xfId="0" applyFont="1" applyFill="1" applyBorder="1" applyAlignment="1">
      <alignment horizontal="center"/>
    </xf>
    <xf numFmtId="0" fontId="37" fillId="46" borderId="3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6" fillId="0" borderId="62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58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2" fontId="22" fillId="0" borderId="23" xfId="118" applyNumberFormat="1" applyFont="1" applyBorder="1" applyAlignment="1">
      <alignment horizontal="center" vertical="center"/>
    </xf>
    <xf numFmtId="2" fontId="22" fillId="0" borderId="24" xfId="118" applyNumberFormat="1" applyFont="1" applyBorder="1" applyAlignment="1">
      <alignment horizontal="center" vertical="center"/>
    </xf>
    <xf numFmtId="9" fontId="10" fillId="0" borderId="23" xfId="118" applyFont="1" applyBorder="1" applyAlignment="1">
      <alignment horizontal="center" vertical="center"/>
    </xf>
    <xf numFmtId="9" fontId="10" fillId="0" borderId="24" xfId="118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9" fontId="4" fillId="0" borderId="0" xfId="118" applyFont="1" applyBorder="1" applyAlignment="1">
      <alignment horizontal="right"/>
    </xf>
    <xf numFmtId="0" fontId="4" fillId="0" borderId="43" xfId="0" applyFont="1" applyFill="1" applyBorder="1" applyAlignment="1" quotePrefix="1">
      <alignment horizontal="center"/>
    </xf>
    <xf numFmtId="0" fontId="4" fillId="0" borderId="65" xfId="0" applyFont="1" applyFill="1" applyBorder="1" applyAlignment="1" quotePrefix="1">
      <alignment horizontal="center"/>
    </xf>
    <xf numFmtId="0" fontId="4" fillId="0" borderId="66" xfId="0" applyFont="1" applyBorder="1" applyAlignment="1">
      <alignment horizontal="center"/>
    </xf>
    <xf numFmtId="0" fontId="45" fillId="0" borderId="43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4" fillId="46" borderId="35" xfId="0" applyFont="1" applyFill="1" applyBorder="1" applyAlignment="1">
      <alignment horizontal="center"/>
    </xf>
    <xf numFmtId="0" fontId="4" fillId="46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0" fillId="49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66" xfId="0" applyFont="1" applyBorder="1" applyAlignment="1">
      <alignment horizontal="left"/>
    </xf>
    <xf numFmtId="0" fontId="9" fillId="49" borderId="12" xfId="0" applyFont="1" applyFill="1" applyBorder="1" applyAlignment="1">
      <alignment horizontal="center"/>
    </xf>
    <xf numFmtId="0" fontId="9" fillId="49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4" fillId="48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1" fontId="4" fillId="48" borderId="51" xfId="0" applyNumberFormat="1" applyFont="1" applyFill="1" applyBorder="1" applyAlignment="1">
      <alignment horizontal="center"/>
    </xf>
    <xf numFmtId="1" fontId="4" fillId="48" borderId="65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66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1" fillId="0" borderId="0" xfId="0" applyFont="1" applyBorder="1" applyAlignment="1">
      <alignment horizontal="left"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2" xfId="72"/>
    <cellStyle name="Comma 2 2" xfId="73"/>
    <cellStyle name="Comma 3" xfId="74"/>
    <cellStyle name="Currency" xfId="75"/>
    <cellStyle name="Currency [0]" xfId="76"/>
    <cellStyle name="Currency [0] 2" xfId="77"/>
    <cellStyle name="Currency 2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2 3" xfId="101"/>
    <cellStyle name="Normal 2 4" xfId="102"/>
    <cellStyle name="Normal 2 5" xfId="103"/>
    <cellStyle name="Normal 2 6" xfId="104"/>
    <cellStyle name="Normal 2 7" xfId="105"/>
    <cellStyle name="Normal 3" xfId="106"/>
    <cellStyle name="Normal 3 2" xfId="107"/>
    <cellStyle name="Normal 3 2 2" xfId="108"/>
    <cellStyle name="Normal 3 3" xfId="109"/>
    <cellStyle name="Normal 4" xfId="110"/>
    <cellStyle name="Normal 4 2" xfId="111"/>
    <cellStyle name="Normal 5" xfId="112"/>
    <cellStyle name="Normal_calculation -utt" xfId="113"/>
    <cellStyle name="Note" xfId="114"/>
    <cellStyle name="Note 2" xfId="115"/>
    <cellStyle name="Output" xfId="116"/>
    <cellStyle name="Output 2" xfId="117"/>
    <cellStyle name="Percent" xfId="118"/>
    <cellStyle name="Percent 2" xfId="119"/>
    <cellStyle name="Percent 2 2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367</xdr:row>
      <xdr:rowOff>0</xdr:rowOff>
    </xdr:from>
    <xdr:to>
      <xdr:col>6</xdr:col>
      <xdr:colOff>542925</xdr:colOff>
      <xdr:row>367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305550" y="81676875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333375</xdr:colOff>
      <xdr:row>369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905250" y="820864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369</xdr:row>
      <xdr:rowOff>0</xdr:rowOff>
    </xdr:from>
    <xdr:to>
      <xdr:col>5</xdr:col>
      <xdr:colOff>285750</xdr:colOff>
      <xdr:row>369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248400" y="820864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938"/>
  <sheetViews>
    <sheetView tabSelected="1" view="pageBreakPreview" zoomScaleSheetLayoutView="100" workbookViewId="0" topLeftCell="A877">
      <selection activeCell="A878" sqref="A878:A892"/>
    </sheetView>
  </sheetViews>
  <sheetFormatPr defaultColWidth="9.140625" defaultRowHeight="12.75"/>
  <cols>
    <col min="1" max="1" width="13.00390625" style="98" customWidth="1"/>
    <col min="2" max="2" width="24.140625" style="1" customWidth="1"/>
    <col min="3" max="3" width="21.421875" style="1" customWidth="1"/>
    <col min="4" max="4" width="18.57421875" style="98" customWidth="1"/>
    <col min="5" max="5" width="16.57421875" style="9" bestFit="1" customWidth="1"/>
    <col min="6" max="6" width="16.8515625" style="1" customWidth="1"/>
    <col min="7" max="8" width="18.57421875" style="25" customWidth="1"/>
    <col min="9" max="9" width="12.57421875" style="1" customWidth="1"/>
    <col min="10" max="11" width="11.57421875" style="1" customWidth="1"/>
    <col min="12" max="12" width="14.8515625" style="1" customWidth="1"/>
    <col min="13" max="13" width="10.421875" style="1" customWidth="1"/>
    <col min="14" max="14" width="10.00390625" style="1" customWidth="1"/>
    <col min="15" max="15" width="10.57421875" style="1" customWidth="1"/>
    <col min="16" max="16" width="11.57421875" style="1" customWidth="1"/>
    <col min="17" max="17" width="12.421875" style="1" customWidth="1"/>
    <col min="18" max="19" width="13.421875" style="1" customWidth="1"/>
    <col min="20" max="20" width="22.421875" style="1" customWidth="1"/>
    <col min="21" max="21" width="17.8515625" style="1" customWidth="1"/>
    <col min="22" max="22" width="15.57421875" style="1" customWidth="1"/>
    <col min="23" max="23" width="17.00390625" style="1" customWidth="1"/>
    <col min="24" max="24" width="14.421875" style="1" customWidth="1"/>
    <col min="25" max="26" width="13.57421875" style="1" customWidth="1"/>
    <col min="27" max="27" width="17.57421875" style="1" customWidth="1"/>
    <col min="28" max="37" width="9.140625" style="1" customWidth="1"/>
    <col min="38" max="38" width="14.57421875" style="1" customWidth="1"/>
    <col min="39" max="39" width="17.8515625" style="1" customWidth="1"/>
    <col min="40" max="40" width="16.421875" style="1" customWidth="1"/>
    <col min="41" max="41" width="14.57421875" style="1" customWidth="1"/>
    <col min="42" max="42" width="16.421875" style="1" customWidth="1"/>
    <col min="43" max="44" width="14.57421875" style="1" customWidth="1"/>
    <col min="45" max="45" width="16.140625" style="1" customWidth="1"/>
    <col min="46" max="46" width="14.8515625" style="1" customWidth="1"/>
    <col min="47" max="47" width="15.8515625" style="1" customWidth="1"/>
    <col min="48" max="48" width="14.140625" style="1" customWidth="1"/>
    <col min="49" max="49" width="18.00390625" style="1" customWidth="1"/>
    <col min="50" max="50" width="15.8515625" style="1" customWidth="1"/>
    <col min="51" max="16384" width="9.140625" style="1" customWidth="1"/>
  </cols>
  <sheetData>
    <row r="1" ht="8.25" customHeight="1">
      <c r="J1" s="2"/>
    </row>
    <row r="2" spans="1:8" ht="20.25">
      <c r="A2" s="901" t="s">
        <v>0</v>
      </c>
      <c r="B2" s="901"/>
      <c r="C2" s="901"/>
      <c r="D2" s="901"/>
      <c r="E2" s="901"/>
      <c r="F2" s="901"/>
      <c r="G2" s="68"/>
      <c r="H2" s="68"/>
    </row>
    <row r="3" spans="1:8" ht="20.25">
      <c r="A3" s="901" t="s">
        <v>1</v>
      </c>
      <c r="B3" s="901"/>
      <c r="C3" s="901"/>
      <c r="D3" s="901"/>
      <c r="E3" s="901"/>
      <c r="F3" s="901"/>
      <c r="G3" s="165"/>
      <c r="H3" s="165"/>
    </row>
    <row r="4" spans="1:9" ht="20.25">
      <c r="A4" s="901" t="s">
        <v>243</v>
      </c>
      <c r="B4" s="901"/>
      <c r="C4" s="901"/>
      <c r="D4" s="901"/>
      <c r="E4" s="901"/>
      <c r="F4" s="901"/>
      <c r="G4" s="165"/>
      <c r="H4" s="165"/>
      <c r="I4" s="2"/>
    </row>
    <row r="5" spans="1:8" ht="30">
      <c r="A5" s="955" t="s">
        <v>163</v>
      </c>
      <c r="B5" s="955"/>
      <c r="C5" s="955"/>
      <c r="D5" s="955"/>
      <c r="E5" s="955"/>
      <c r="F5" s="955"/>
      <c r="G5" s="94"/>
      <c r="H5" s="94"/>
    </row>
    <row r="6" spans="1:6" ht="12.75" customHeight="1">
      <c r="A6" s="94" t="s">
        <v>44</v>
      </c>
      <c r="B6" s="2"/>
      <c r="C6" s="2"/>
      <c r="D6" s="132"/>
      <c r="E6" s="111"/>
      <c r="F6" s="2"/>
    </row>
    <row r="7" spans="1:8" ht="15.75">
      <c r="A7" s="956" t="s">
        <v>187</v>
      </c>
      <c r="B7" s="956"/>
      <c r="C7" s="956"/>
      <c r="D7" s="956"/>
      <c r="E7" s="956"/>
      <c r="F7" s="956"/>
      <c r="G7" s="94"/>
      <c r="H7" s="94"/>
    </row>
    <row r="8" ht="15" customHeight="1"/>
    <row r="9" spans="1:8" s="130" customFormat="1" ht="14.25" customHeight="1">
      <c r="A9" s="126" t="s">
        <v>244</v>
      </c>
      <c r="B9" s="126"/>
      <c r="C9" s="126"/>
      <c r="D9" s="127"/>
      <c r="E9" s="128"/>
      <c r="F9" s="126"/>
      <c r="G9" s="129"/>
      <c r="H9" s="129"/>
    </row>
    <row r="10" spans="1:8" ht="16.5" customHeight="1">
      <c r="A10" s="902" t="s">
        <v>141</v>
      </c>
      <c r="B10" s="902"/>
      <c r="C10" s="902"/>
      <c r="D10" s="902"/>
      <c r="E10" s="112"/>
      <c r="F10" s="3"/>
      <c r="G10" s="43"/>
      <c r="H10" s="43"/>
    </row>
    <row r="11" spans="1:8" ht="16.5" thickBot="1">
      <c r="A11" s="957" t="s">
        <v>173</v>
      </c>
      <c r="B11" s="957"/>
      <c r="C11" s="957"/>
      <c r="D11" s="957"/>
      <c r="E11" s="957"/>
      <c r="F11" s="3"/>
      <c r="G11" s="43"/>
      <c r="H11" s="43"/>
    </row>
    <row r="12" spans="1:8" ht="18.75" customHeight="1">
      <c r="A12" s="958" t="s">
        <v>80</v>
      </c>
      <c r="B12" s="512" t="s">
        <v>56</v>
      </c>
      <c r="C12" s="513"/>
      <c r="D12" s="513"/>
      <c r="E12" s="514"/>
      <c r="F12" s="3"/>
      <c r="G12" s="43"/>
      <c r="H12" s="43"/>
    </row>
    <row r="13" spans="1:8" s="6" customFormat="1" ht="84" customHeight="1">
      <c r="A13" s="959"/>
      <c r="B13" s="515" t="s">
        <v>245</v>
      </c>
      <c r="C13" s="516" t="s">
        <v>246</v>
      </c>
      <c r="D13" s="518" t="s">
        <v>5</v>
      </c>
      <c r="E13" s="517" t="s">
        <v>57</v>
      </c>
      <c r="F13" s="5"/>
      <c r="G13" s="44"/>
      <c r="H13" s="44"/>
    </row>
    <row r="14" spans="1:8" ht="15.75">
      <c r="A14" s="118" t="s">
        <v>26</v>
      </c>
      <c r="B14" s="829">
        <v>100132</v>
      </c>
      <c r="C14" s="215">
        <v>98021</v>
      </c>
      <c r="D14" s="99">
        <f>C14-B14</f>
        <v>-2111</v>
      </c>
      <c r="E14" s="69">
        <f>D14/B14</f>
        <v>-0.02108217153357568</v>
      </c>
      <c r="F14" s="3"/>
      <c r="G14" s="43"/>
      <c r="H14" s="43"/>
    </row>
    <row r="15" spans="1:8" ht="15.75">
      <c r="A15" s="90" t="s">
        <v>81</v>
      </c>
      <c r="B15" s="215">
        <v>53830</v>
      </c>
      <c r="C15" s="215">
        <v>55141</v>
      </c>
      <c r="D15" s="99">
        <f>C15-B15</f>
        <v>1311</v>
      </c>
      <c r="E15" s="69">
        <f>D15/B15</f>
        <v>0.024354449191900426</v>
      </c>
      <c r="F15" s="3"/>
      <c r="G15" s="43"/>
      <c r="H15" s="112"/>
    </row>
    <row r="16" spans="1:5" ht="16.5" thickBot="1">
      <c r="A16" s="119" t="s">
        <v>18</v>
      </c>
      <c r="B16" s="511">
        <f>SUM(B14:B15)</f>
        <v>153962</v>
      </c>
      <c r="C16" s="642">
        <f>SUM(C14:C15)</f>
        <v>153162</v>
      </c>
      <c r="D16" s="100">
        <f>C16-B16</f>
        <v>-800</v>
      </c>
      <c r="E16" s="70">
        <f>D16/B16</f>
        <v>-0.00519608734622829</v>
      </c>
    </row>
    <row r="17" spans="1:5" ht="15.75">
      <c r="A17" s="101"/>
      <c r="B17" s="7"/>
      <c r="C17" s="7"/>
      <c r="D17" s="101"/>
      <c r="E17" s="113"/>
    </row>
    <row r="18" spans="1:5" s="132" customFormat="1" ht="20.25" customHeight="1" thickBot="1">
      <c r="A18" s="131" t="s">
        <v>247</v>
      </c>
      <c r="B18" s="131"/>
      <c r="C18" s="131"/>
      <c r="E18" s="133"/>
    </row>
    <row r="19" spans="1:8" ht="42.75" customHeight="1">
      <c r="A19" s="61" t="s">
        <v>135</v>
      </c>
      <c r="B19" s="62" t="s">
        <v>80</v>
      </c>
      <c r="C19" s="510" t="s">
        <v>248</v>
      </c>
      <c r="G19" s="1"/>
      <c r="H19" s="1"/>
    </row>
    <row r="20" spans="1:8" ht="20.25" customHeight="1">
      <c r="A20" s="90">
        <v>1</v>
      </c>
      <c r="B20" s="22" t="s">
        <v>136</v>
      </c>
      <c r="C20" s="171">
        <v>220</v>
      </c>
      <c r="G20" s="1"/>
      <c r="H20" s="1"/>
    </row>
    <row r="21" spans="1:8" ht="20.25" customHeight="1" thickBot="1">
      <c r="A21" s="92">
        <v>2</v>
      </c>
      <c r="B21" s="91" t="s">
        <v>137</v>
      </c>
      <c r="C21" s="172">
        <v>220</v>
      </c>
      <c r="G21" s="1"/>
      <c r="H21" s="1"/>
    </row>
    <row r="22" spans="1:5" ht="15.75">
      <c r="A22" s="101"/>
      <c r="B22" s="7"/>
      <c r="C22" s="7"/>
      <c r="D22" s="101"/>
      <c r="E22" s="113"/>
    </row>
    <row r="23" spans="1:6" ht="19.5" customHeight="1" thickBot="1">
      <c r="A23" s="931" t="s">
        <v>185</v>
      </c>
      <c r="B23" s="931"/>
      <c r="C23" s="931"/>
      <c r="D23" s="960"/>
      <c r="E23" s="960"/>
      <c r="F23" s="8"/>
    </row>
    <row r="24" spans="1:6" ht="54.75" customHeight="1">
      <c r="A24" s="73" t="s">
        <v>61</v>
      </c>
      <c r="B24" s="62" t="s">
        <v>249</v>
      </c>
      <c r="C24" s="62" t="s">
        <v>250</v>
      </c>
      <c r="D24" s="107" t="s">
        <v>5</v>
      </c>
      <c r="E24" s="114" t="s">
        <v>57</v>
      </c>
      <c r="F24" s="8"/>
    </row>
    <row r="25" spans="1:5" ht="18" customHeight="1">
      <c r="A25" s="120" t="s">
        <v>26</v>
      </c>
      <c r="B25" s="589">
        <v>220</v>
      </c>
      <c r="C25" s="827">
        <v>154</v>
      </c>
      <c r="D25" s="102">
        <f>C25-B25</f>
        <v>-66</v>
      </c>
      <c r="E25" s="71">
        <f>D25/B25</f>
        <v>-0.3</v>
      </c>
    </row>
    <row r="26" spans="1:5" ht="18" customHeight="1">
      <c r="A26" s="774" t="s">
        <v>81</v>
      </c>
      <c r="B26" s="589">
        <v>220</v>
      </c>
      <c r="C26" s="827">
        <v>154</v>
      </c>
      <c r="D26" s="102">
        <f>C26-B26</f>
        <v>-66</v>
      </c>
      <c r="E26" s="71">
        <f>D26/B26</f>
        <v>-0.3</v>
      </c>
    </row>
    <row r="27" spans="1:7" ht="18" customHeight="1" thickBot="1">
      <c r="A27" s="121" t="s">
        <v>79</v>
      </c>
      <c r="B27" s="590">
        <f>AVERAGE(B25:B26)</f>
        <v>220</v>
      </c>
      <c r="C27" s="828">
        <v>154</v>
      </c>
      <c r="D27" s="103">
        <f>(D25+D26)/2</f>
        <v>-66</v>
      </c>
      <c r="E27" s="72">
        <f>D27/B27</f>
        <v>-0.3</v>
      </c>
      <c r="G27" s="209"/>
    </row>
    <row r="28" spans="1:5" ht="15.75">
      <c r="A28" s="95"/>
      <c r="B28" s="10"/>
      <c r="C28" s="10"/>
      <c r="D28" s="52"/>
      <c r="E28" s="11"/>
    </row>
    <row r="29" spans="1:5" ht="14.25" customHeight="1">
      <c r="A29" s="902" t="s">
        <v>186</v>
      </c>
      <c r="B29" s="902"/>
      <c r="C29" s="902"/>
      <c r="D29" s="902"/>
      <c r="E29" s="13"/>
    </row>
    <row r="30" spans="1:8" s="53" customFormat="1" ht="12.75" customHeight="1" thickBot="1">
      <c r="A30" s="967" t="s">
        <v>251</v>
      </c>
      <c r="B30" s="967"/>
      <c r="C30" s="967"/>
      <c r="D30" s="967"/>
      <c r="E30" s="967"/>
      <c r="F30" s="967"/>
      <c r="G30" s="967"/>
      <c r="H30" s="167"/>
    </row>
    <row r="31" spans="1:7" s="53" customFormat="1" ht="51" customHeight="1">
      <c r="A31" s="508" t="s">
        <v>61</v>
      </c>
      <c r="B31" s="541" t="s">
        <v>252</v>
      </c>
      <c r="C31" s="961" t="s">
        <v>253</v>
      </c>
      <c r="D31" s="961"/>
      <c r="E31" s="509" t="s">
        <v>89</v>
      </c>
      <c r="F31" s="58"/>
      <c r="G31" s="58"/>
    </row>
    <row r="32" spans="1:10" s="53" customFormat="1" ht="15.75">
      <c r="A32" s="216" t="s">
        <v>90</v>
      </c>
      <c r="B32" s="591">
        <f>B14*B25</f>
        <v>22029040</v>
      </c>
      <c r="C32" s="962">
        <v>15662403</v>
      </c>
      <c r="D32" s="963"/>
      <c r="E32" s="496">
        <f>C32/B32</f>
        <v>0.710988903737975</v>
      </c>
      <c r="F32" s="218"/>
      <c r="G32" s="58"/>
      <c r="H32" s="841">
        <v>22029040</v>
      </c>
      <c r="J32" s="53">
        <v>15662403</v>
      </c>
    </row>
    <row r="33" spans="1:12" s="53" customFormat="1" ht="21" customHeight="1">
      <c r="A33" s="216" t="s">
        <v>91</v>
      </c>
      <c r="B33" s="589">
        <f>B15*B26</f>
        <v>11842600</v>
      </c>
      <c r="C33" s="962">
        <v>8805297</v>
      </c>
      <c r="D33" s="963"/>
      <c r="E33" s="496">
        <f>C33/B33</f>
        <v>0.7435273504129161</v>
      </c>
      <c r="F33" s="218"/>
      <c r="G33" s="58"/>
      <c r="H33" s="53">
        <v>11842600</v>
      </c>
      <c r="I33" s="202"/>
      <c r="J33" s="202">
        <v>8805297</v>
      </c>
      <c r="K33" s="202"/>
      <c r="L33" s="202"/>
    </row>
    <row r="34" spans="1:12" s="53" customFormat="1" ht="18" customHeight="1" thickBot="1">
      <c r="A34" s="219" t="s">
        <v>58</v>
      </c>
      <c r="B34" s="592">
        <f>SUM(B32:B33)</f>
        <v>33871640</v>
      </c>
      <c r="C34" s="968">
        <f>SUM(C32:C33)</f>
        <v>24467700</v>
      </c>
      <c r="D34" s="969"/>
      <c r="E34" s="556">
        <f>C34/B34</f>
        <v>0.7223653770528974</v>
      </c>
      <c r="F34" s="218"/>
      <c r="G34" s="220"/>
      <c r="H34" s="54">
        <f>SUM(H32:H33)</f>
        <v>33871640</v>
      </c>
      <c r="I34" s="203"/>
      <c r="J34" s="203">
        <f>SUM(J32:J33)</f>
        <v>24467700</v>
      </c>
      <c r="K34" s="203"/>
      <c r="L34" s="202"/>
    </row>
    <row r="35" spans="1:12" s="53" customFormat="1" ht="18" customHeight="1">
      <c r="A35" s="210"/>
      <c r="B35" s="211"/>
      <c r="C35" s="212"/>
      <c r="D35" s="212"/>
      <c r="E35" s="213"/>
      <c r="F35" s="208"/>
      <c r="G35" s="54"/>
      <c r="H35" s="54"/>
      <c r="I35" s="203"/>
      <c r="J35" s="203"/>
      <c r="K35" s="203"/>
      <c r="L35" s="202"/>
    </row>
    <row r="36" spans="1:12" s="53" customFormat="1" ht="18" customHeight="1">
      <c r="A36" s="210"/>
      <c r="B36" s="211"/>
      <c r="C36" s="212"/>
      <c r="D36" s="212"/>
      <c r="E36" s="213"/>
      <c r="F36" s="208"/>
      <c r="G36" s="54"/>
      <c r="H36" s="54"/>
      <c r="I36" s="203"/>
      <c r="J36" s="203"/>
      <c r="K36" s="203"/>
      <c r="L36" s="202"/>
    </row>
    <row r="37" spans="1:12" s="53" customFormat="1" ht="18" customHeight="1">
      <c r="A37" s="210"/>
      <c r="B37" s="211"/>
      <c r="C37" s="212"/>
      <c r="D37" s="212"/>
      <c r="E37" s="213"/>
      <c r="F37" s="208"/>
      <c r="G37" s="54"/>
      <c r="H37" s="54"/>
      <c r="I37" s="203"/>
      <c r="J37" s="203"/>
      <c r="K37" s="203"/>
      <c r="L37" s="202"/>
    </row>
    <row r="38" spans="1:8" ht="18" customHeight="1">
      <c r="A38" s="902" t="s">
        <v>142</v>
      </c>
      <c r="B38" s="902"/>
      <c r="C38" s="902"/>
      <c r="D38" s="15"/>
      <c r="E38" s="16"/>
      <c r="G38" s="46"/>
      <c r="H38" s="46"/>
    </row>
    <row r="39" spans="1:8" ht="18" customHeight="1" thickBot="1">
      <c r="A39" s="902" t="s">
        <v>254</v>
      </c>
      <c r="B39" s="966"/>
      <c r="C39" s="966"/>
      <c r="D39" s="966"/>
      <c r="E39" s="966"/>
      <c r="F39" s="966"/>
      <c r="G39" s="966"/>
      <c r="H39" s="169"/>
    </row>
    <row r="40" spans="1:8" ht="43.5" customHeight="1">
      <c r="A40" s="76" t="s">
        <v>2</v>
      </c>
      <c r="B40" s="77" t="s">
        <v>62</v>
      </c>
      <c r="C40" s="77" t="s">
        <v>63</v>
      </c>
      <c r="D40" s="77" t="s">
        <v>93</v>
      </c>
      <c r="E40" s="78" t="s">
        <v>64</v>
      </c>
      <c r="F40" s="79" t="s">
        <v>65</v>
      </c>
      <c r="G40" s="46"/>
      <c r="H40" s="46"/>
    </row>
    <row r="41" spans="1:8" ht="16.5" customHeight="1">
      <c r="A41" s="74">
        <v>1</v>
      </c>
      <c r="B41" s="638" t="s">
        <v>147</v>
      </c>
      <c r="C41" s="654">
        <v>70</v>
      </c>
      <c r="D41" s="658">
        <v>56</v>
      </c>
      <c r="E41" s="161">
        <f>C41-D41</f>
        <v>14</v>
      </c>
      <c r="F41" s="483">
        <f>E41/C41</f>
        <v>0.2</v>
      </c>
      <c r="G41" s="46"/>
      <c r="H41" s="46"/>
    </row>
    <row r="42" spans="1:8" ht="18.75" customHeight="1">
      <c r="A42" s="74">
        <v>2</v>
      </c>
      <c r="B42" s="638" t="s">
        <v>148</v>
      </c>
      <c r="C42" s="654">
        <v>93</v>
      </c>
      <c r="D42" s="658">
        <v>89</v>
      </c>
      <c r="E42" s="161">
        <f aca="true" t="shared" si="0" ref="E42:E60">C42-D42</f>
        <v>4</v>
      </c>
      <c r="F42" s="483">
        <f aca="true" t="shared" si="1" ref="F42:F60">E42/C42</f>
        <v>0.043010752688172046</v>
      </c>
      <c r="G42" s="46"/>
      <c r="H42" s="46"/>
    </row>
    <row r="43" spans="1:8" ht="15.75" customHeight="1">
      <c r="A43" s="74">
        <v>3</v>
      </c>
      <c r="B43" s="638" t="s">
        <v>149</v>
      </c>
      <c r="C43" s="654">
        <v>164</v>
      </c>
      <c r="D43" s="658">
        <v>112</v>
      </c>
      <c r="E43" s="161">
        <f t="shared" si="0"/>
        <v>52</v>
      </c>
      <c r="F43" s="483">
        <f t="shared" si="1"/>
        <v>0.3170731707317073</v>
      </c>
      <c r="G43" s="46"/>
      <c r="H43" s="46"/>
    </row>
    <row r="44" spans="1:8" ht="17.25" customHeight="1">
      <c r="A44" s="74">
        <v>4</v>
      </c>
      <c r="B44" s="638" t="s">
        <v>190</v>
      </c>
      <c r="C44" s="654">
        <v>164</v>
      </c>
      <c r="D44" s="658">
        <v>101</v>
      </c>
      <c r="E44" s="161">
        <f t="shared" si="0"/>
        <v>63</v>
      </c>
      <c r="F44" s="483">
        <f t="shared" si="1"/>
        <v>0.38414634146341464</v>
      </c>
      <c r="G44" s="46"/>
      <c r="H44" s="46"/>
    </row>
    <row r="45" spans="1:8" ht="16.5" customHeight="1">
      <c r="A45" s="74">
        <v>5</v>
      </c>
      <c r="B45" s="638" t="s">
        <v>150</v>
      </c>
      <c r="C45" s="654">
        <v>47</v>
      </c>
      <c r="D45" s="658">
        <v>32</v>
      </c>
      <c r="E45" s="161">
        <f t="shared" si="0"/>
        <v>15</v>
      </c>
      <c r="F45" s="483">
        <f t="shared" si="1"/>
        <v>0.3191489361702128</v>
      </c>
      <c r="G45" s="46"/>
      <c r="H45" s="46"/>
    </row>
    <row r="46" spans="1:8" ht="18.75" customHeight="1">
      <c r="A46" s="74">
        <v>6</v>
      </c>
      <c r="B46" s="638" t="s">
        <v>191</v>
      </c>
      <c r="C46" s="654">
        <v>92</v>
      </c>
      <c r="D46" s="658">
        <v>65</v>
      </c>
      <c r="E46" s="161">
        <f t="shared" si="0"/>
        <v>27</v>
      </c>
      <c r="F46" s="483">
        <f t="shared" si="1"/>
        <v>0.29347826086956524</v>
      </c>
      <c r="G46" s="46"/>
      <c r="H46" s="46"/>
    </row>
    <row r="47" spans="1:8" ht="15.75" customHeight="1">
      <c r="A47" s="74">
        <v>7</v>
      </c>
      <c r="B47" s="638" t="s">
        <v>151</v>
      </c>
      <c r="C47" s="654">
        <v>100</v>
      </c>
      <c r="D47" s="658">
        <v>58</v>
      </c>
      <c r="E47" s="161">
        <f t="shared" si="0"/>
        <v>42</v>
      </c>
      <c r="F47" s="483">
        <f t="shared" si="1"/>
        <v>0.42</v>
      </c>
      <c r="G47" s="46"/>
      <c r="H47" s="46"/>
    </row>
    <row r="48" spans="1:8" ht="17.25" customHeight="1">
      <c r="A48" s="74">
        <v>8</v>
      </c>
      <c r="B48" s="638" t="s">
        <v>152</v>
      </c>
      <c r="C48" s="654">
        <v>111</v>
      </c>
      <c r="D48" s="658">
        <v>110</v>
      </c>
      <c r="E48" s="161">
        <f t="shared" si="0"/>
        <v>1</v>
      </c>
      <c r="F48" s="483">
        <f t="shared" si="1"/>
        <v>0.009009009009009009</v>
      </c>
      <c r="G48" s="46"/>
      <c r="H48" s="46"/>
    </row>
    <row r="49" spans="1:8" ht="16.5" customHeight="1">
      <c r="A49" s="74">
        <v>9</v>
      </c>
      <c r="B49" s="638" t="s">
        <v>153</v>
      </c>
      <c r="C49" s="654">
        <v>102</v>
      </c>
      <c r="D49" s="658">
        <v>102</v>
      </c>
      <c r="E49" s="161">
        <f t="shared" si="0"/>
        <v>0</v>
      </c>
      <c r="F49" s="483">
        <f t="shared" si="1"/>
        <v>0</v>
      </c>
      <c r="G49" s="46"/>
      <c r="H49" s="46"/>
    </row>
    <row r="50" spans="1:8" ht="18.75" customHeight="1">
      <c r="A50" s="74">
        <v>10</v>
      </c>
      <c r="B50" s="638" t="s">
        <v>154</v>
      </c>
      <c r="C50" s="654">
        <v>62</v>
      </c>
      <c r="D50" s="658">
        <v>60</v>
      </c>
      <c r="E50" s="161">
        <f t="shared" si="0"/>
        <v>2</v>
      </c>
      <c r="F50" s="483">
        <f t="shared" si="1"/>
        <v>0.03225806451612903</v>
      </c>
      <c r="G50" s="46"/>
      <c r="H50" s="46"/>
    </row>
    <row r="51" spans="1:8" ht="15.75" customHeight="1">
      <c r="A51" s="74">
        <v>11</v>
      </c>
      <c r="B51" s="638" t="s">
        <v>155</v>
      </c>
      <c r="C51" s="654">
        <v>71</v>
      </c>
      <c r="D51" s="658">
        <v>54</v>
      </c>
      <c r="E51" s="161">
        <f t="shared" si="0"/>
        <v>17</v>
      </c>
      <c r="F51" s="483">
        <f t="shared" si="1"/>
        <v>0.23943661971830985</v>
      </c>
      <c r="G51" s="46"/>
      <c r="H51" s="46"/>
    </row>
    <row r="52" spans="1:8" ht="17.25" customHeight="1">
      <c r="A52" s="74">
        <v>12</v>
      </c>
      <c r="B52" s="638" t="s">
        <v>192</v>
      </c>
      <c r="C52" s="654">
        <v>88</v>
      </c>
      <c r="D52" s="658">
        <v>47</v>
      </c>
      <c r="E52" s="161">
        <f t="shared" si="0"/>
        <v>41</v>
      </c>
      <c r="F52" s="483">
        <f t="shared" si="1"/>
        <v>0.4659090909090909</v>
      </c>
      <c r="G52" s="46"/>
      <c r="H52" s="46"/>
    </row>
    <row r="53" spans="1:8" ht="16.5" customHeight="1">
      <c r="A53" s="74">
        <v>13</v>
      </c>
      <c r="B53" s="662" t="s">
        <v>156</v>
      </c>
      <c r="C53" s="654">
        <v>38</v>
      </c>
      <c r="D53" s="658">
        <v>38</v>
      </c>
      <c r="E53" s="161">
        <f t="shared" si="0"/>
        <v>0</v>
      </c>
      <c r="F53" s="483">
        <f t="shared" si="1"/>
        <v>0</v>
      </c>
      <c r="G53" s="46"/>
      <c r="H53" s="46"/>
    </row>
    <row r="54" spans="1:8" ht="18.75" customHeight="1">
      <c r="A54" s="74">
        <v>14</v>
      </c>
      <c r="B54" s="638" t="s">
        <v>157</v>
      </c>
      <c r="C54" s="654">
        <v>5</v>
      </c>
      <c r="D54" s="658">
        <v>5</v>
      </c>
      <c r="E54" s="161">
        <f t="shared" si="0"/>
        <v>0</v>
      </c>
      <c r="F54" s="483">
        <f t="shared" si="1"/>
        <v>0</v>
      </c>
      <c r="G54" s="46"/>
      <c r="H54" s="46"/>
    </row>
    <row r="55" spans="1:8" ht="18.75" customHeight="1">
      <c r="A55" s="74">
        <v>15</v>
      </c>
      <c r="B55" s="638" t="s">
        <v>158</v>
      </c>
      <c r="C55" s="654">
        <v>48</v>
      </c>
      <c r="D55" s="658">
        <v>47</v>
      </c>
      <c r="E55" s="161">
        <f t="shared" si="0"/>
        <v>1</v>
      </c>
      <c r="F55" s="483">
        <f t="shared" si="1"/>
        <v>0.020833333333333332</v>
      </c>
      <c r="G55" s="46"/>
      <c r="H55" s="46"/>
    </row>
    <row r="56" spans="1:8" ht="18.75" customHeight="1">
      <c r="A56" s="74">
        <v>16</v>
      </c>
      <c r="B56" s="638" t="s">
        <v>193</v>
      </c>
      <c r="C56" s="654">
        <v>117</v>
      </c>
      <c r="D56" s="658">
        <v>112</v>
      </c>
      <c r="E56" s="161">
        <f t="shared" si="0"/>
        <v>5</v>
      </c>
      <c r="F56" s="483">
        <f t="shared" si="1"/>
        <v>0.042735042735042736</v>
      </c>
      <c r="G56" s="46"/>
      <c r="H56" s="46"/>
    </row>
    <row r="57" spans="1:8" ht="18.75" customHeight="1">
      <c r="A57" s="74">
        <v>17</v>
      </c>
      <c r="B57" s="638" t="s">
        <v>159</v>
      </c>
      <c r="C57" s="654">
        <v>48</v>
      </c>
      <c r="D57" s="658">
        <v>41</v>
      </c>
      <c r="E57" s="161">
        <f t="shared" si="0"/>
        <v>7</v>
      </c>
      <c r="F57" s="483">
        <f t="shared" si="1"/>
        <v>0.14583333333333334</v>
      </c>
      <c r="G57" s="46"/>
      <c r="H57" s="46"/>
    </row>
    <row r="58" spans="1:8" ht="15.75" customHeight="1">
      <c r="A58" s="74">
        <v>18</v>
      </c>
      <c r="B58" s="638" t="s">
        <v>160</v>
      </c>
      <c r="C58" s="654">
        <v>195</v>
      </c>
      <c r="D58" s="658">
        <v>182</v>
      </c>
      <c r="E58" s="161">
        <f t="shared" si="0"/>
        <v>13</v>
      </c>
      <c r="F58" s="483">
        <f t="shared" si="1"/>
        <v>0.06666666666666667</v>
      </c>
      <c r="G58" s="46"/>
      <c r="H58" s="46"/>
    </row>
    <row r="59" spans="1:8" ht="17.25" customHeight="1">
      <c r="A59" s="74">
        <v>19</v>
      </c>
      <c r="B59" s="638" t="s">
        <v>161</v>
      </c>
      <c r="C59" s="654">
        <v>78</v>
      </c>
      <c r="D59" s="658">
        <v>78</v>
      </c>
      <c r="E59" s="161">
        <f t="shared" si="0"/>
        <v>0</v>
      </c>
      <c r="F59" s="483">
        <f t="shared" si="1"/>
        <v>0</v>
      </c>
      <c r="G59" s="46"/>
      <c r="H59" s="46"/>
    </row>
    <row r="60" spans="1:8" ht="17.25" customHeight="1">
      <c r="A60" s="74">
        <v>20</v>
      </c>
      <c r="B60" s="638" t="s">
        <v>175</v>
      </c>
      <c r="C60" s="655">
        <v>62</v>
      </c>
      <c r="D60" s="659">
        <v>62</v>
      </c>
      <c r="E60" s="161">
        <f t="shared" si="0"/>
        <v>0</v>
      </c>
      <c r="F60" s="483">
        <f t="shared" si="1"/>
        <v>0</v>
      </c>
      <c r="G60" s="46"/>
      <c r="H60" s="46"/>
    </row>
    <row r="61" spans="1:8" ht="17.25" customHeight="1">
      <c r="A61" s="652">
        <v>21</v>
      </c>
      <c r="B61" s="661" t="s">
        <v>224</v>
      </c>
      <c r="C61" s="656">
        <v>38</v>
      </c>
      <c r="D61" s="659">
        <v>38</v>
      </c>
      <c r="E61" s="161">
        <f aca="true" t="shared" si="2" ref="E61:E67">C61-D61</f>
        <v>0</v>
      </c>
      <c r="F61" s="483">
        <f aca="true" t="shared" si="3" ref="F61:F67">E61/C61</f>
        <v>0</v>
      </c>
      <c r="G61" s="46"/>
      <c r="H61" s="46"/>
    </row>
    <row r="62" spans="1:8" ht="17.25" customHeight="1">
      <c r="A62" s="652">
        <v>22</v>
      </c>
      <c r="B62" s="661" t="s">
        <v>225</v>
      </c>
      <c r="C62" s="656">
        <v>28</v>
      </c>
      <c r="D62" s="659">
        <v>28</v>
      </c>
      <c r="E62" s="161">
        <f t="shared" si="2"/>
        <v>0</v>
      </c>
      <c r="F62" s="483">
        <f t="shared" si="3"/>
        <v>0</v>
      </c>
      <c r="G62" s="46"/>
      <c r="H62" s="46"/>
    </row>
    <row r="63" spans="1:8" ht="17.25" customHeight="1">
      <c r="A63" s="842">
        <v>23</v>
      </c>
      <c r="B63" s="638" t="s">
        <v>226</v>
      </c>
      <c r="C63" s="654">
        <v>42</v>
      </c>
      <c r="D63" s="658">
        <v>42</v>
      </c>
      <c r="E63" s="161">
        <f t="shared" si="2"/>
        <v>0</v>
      </c>
      <c r="F63" s="843">
        <f t="shared" si="3"/>
        <v>0</v>
      </c>
      <c r="G63" s="46"/>
      <c r="H63" s="46"/>
    </row>
    <row r="64" spans="1:8" ht="17.25" customHeight="1">
      <c r="A64" s="840">
        <v>24</v>
      </c>
      <c r="B64" s="17" t="s">
        <v>333</v>
      </c>
      <c r="C64" s="840">
        <v>35</v>
      </c>
      <c r="D64" s="840">
        <v>32</v>
      </c>
      <c r="E64" s="161">
        <f t="shared" si="2"/>
        <v>3</v>
      </c>
      <c r="F64" s="483">
        <f t="shared" si="3"/>
        <v>0.08571428571428572</v>
      </c>
      <c r="G64" s="46"/>
      <c r="H64" s="46"/>
    </row>
    <row r="65" spans="1:8" ht="17.25" customHeight="1">
      <c r="A65" s="840">
        <v>25</v>
      </c>
      <c r="B65" s="17" t="s">
        <v>334</v>
      </c>
      <c r="C65" s="840">
        <v>29</v>
      </c>
      <c r="D65" s="840">
        <v>25</v>
      </c>
      <c r="E65" s="161">
        <f t="shared" si="2"/>
        <v>4</v>
      </c>
      <c r="F65" s="483">
        <f t="shared" si="3"/>
        <v>0.13793103448275862</v>
      </c>
      <c r="G65" s="46"/>
      <c r="H65" s="46"/>
    </row>
    <row r="66" spans="1:8" ht="17.25" customHeight="1">
      <c r="A66" s="840">
        <v>26</v>
      </c>
      <c r="B66" s="17" t="s">
        <v>335</v>
      </c>
      <c r="C66" s="840">
        <v>24</v>
      </c>
      <c r="D66" s="840">
        <v>24</v>
      </c>
      <c r="E66" s="161">
        <f t="shared" si="2"/>
        <v>0</v>
      </c>
      <c r="F66" s="843">
        <f t="shared" si="3"/>
        <v>0</v>
      </c>
      <c r="G66" s="46"/>
      <c r="H66" s="46"/>
    </row>
    <row r="67" spans="1:8" ht="22.5" customHeight="1" thickBot="1">
      <c r="A67" s="653" t="s">
        <v>18</v>
      </c>
      <c r="B67" s="75"/>
      <c r="C67" s="657">
        <v>1951</v>
      </c>
      <c r="D67" s="660">
        <v>1640</v>
      </c>
      <c r="E67" s="161">
        <f t="shared" si="2"/>
        <v>311</v>
      </c>
      <c r="F67" s="483">
        <f t="shared" si="3"/>
        <v>0.15940543311122501</v>
      </c>
      <c r="G67" s="46"/>
      <c r="H67" s="540"/>
    </row>
    <row r="68" spans="1:8" ht="22.5" customHeight="1">
      <c r="A68" s="123"/>
      <c r="B68" s="59"/>
      <c r="C68" s="581"/>
      <c r="D68" s="550"/>
      <c r="E68" s="554"/>
      <c r="F68" s="555"/>
      <c r="G68" s="46"/>
      <c r="H68" s="540"/>
    </row>
    <row r="69" spans="1:9" ht="21.75" customHeight="1" thickBot="1">
      <c r="A69" s="902" t="s">
        <v>255</v>
      </c>
      <c r="B69" s="902"/>
      <c r="C69" s="902"/>
      <c r="D69" s="902"/>
      <c r="E69" s="902"/>
      <c r="F69" s="902"/>
      <c r="G69" s="902"/>
      <c r="H69" s="33"/>
      <c r="I69" s="154"/>
    </row>
    <row r="70" spans="1:15" ht="45.75" customHeight="1">
      <c r="A70" s="80" t="s">
        <v>2</v>
      </c>
      <c r="B70" s="81" t="s">
        <v>62</v>
      </c>
      <c r="C70" s="81" t="s">
        <v>63</v>
      </c>
      <c r="D70" s="81" t="s">
        <v>93</v>
      </c>
      <c r="E70" s="82" t="s">
        <v>64</v>
      </c>
      <c r="F70" s="83" t="s">
        <v>65</v>
      </c>
      <c r="G70" s="47"/>
      <c r="H70" s="47"/>
      <c r="I70" s="173" t="s">
        <v>62</v>
      </c>
      <c r="J70" s="36" t="s">
        <v>164</v>
      </c>
      <c r="K70" s="36" t="s">
        <v>165</v>
      </c>
      <c r="L70" s="36" t="s">
        <v>18</v>
      </c>
      <c r="M70" s="36" t="s">
        <v>164</v>
      </c>
      <c r="N70" s="36" t="s">
        <v>165</v>
      </c>
      <c r="O70" s="36" t="s">
        <v>18</v>
      </c>
    </row>
    <row r="71" spans="1:15" ht="18" customHeight="1">
      <c r="A71" s="74">
        <v>1</v>
      </c>
      <c r="B71" s="638" t="s">
        <v>147</v>
      </c>
      <c r="C71" s="665">
        <v>52</v>
      </c>
      <c r="D71" s="663">
        <v>48</v>
      </c>
      <c r="E71" s="162">
        <f>C71-D71</f>
        <v>4</v>
      </c>
      <c r="F71" s="85">
        <f>E71/C71</f>
        <v>0.07692307692307693</v>
      </c>
      <c r="G71" s="47"/>
      <c r="H71" s="47"/>
      <c r="I71" s="638" t="s">
        <v>147</v>
      </c>
      <c r="J71" s="17">
        <v>52</v>
      </c>
      <c r="K71" s="17">
        <v>0</v>
      </c>
      <c r="L71" s="22">
        <f>SUM(J71:K71)</f>
        <v>52</v>
      </c>
      <c r="M71" s="17">
        <v>48</v>
      </c>
      <c r="N71" s="17">
        <v>0</v>
      </c>
      <c r="O71" s="22">
        <f>SUM(M71:N71)</f>
        <v>48</v>
      </c>
    </row>
    <row r="72" spans="1:15" ht="18" customHeight="1">
      <c r="A72" s="74">
        <v>2</v>
      </c>
      <c r="B72" s="638" t="s">
        <v>148</v>
      </c>
      <c r="C72" s="665">
        <v>83</v>
      </c>
      <c r="D72" s="663">
        <v>82</v>
      </c>
      <c r="E72" s="162">
        <f aca="true" t="shared" si="4" ref="E72:E90">C72-D72</f>
        <v>1</v>
      </c>
      <c r="F72" s="85">
        <f aca="true" t="shared" si="5" ref="F72:F90">E72/C72</f>
        <v>0.012048192771084338</v>
      </c>
      <c r="G72" s="47"/>
      <c r="H72" s="47"/>
      <c r="I72" s="638" t="s">
        <v>148</v>
      </c>
      <c r="J72" s="17">
        <v>76</v>
      </c>
      <c r="K72" s="17">
        <v>7</v>
      </c>
      <c r="L72" s="22">
        <f aca="true" t="shared" si="6" ref="L72:L96">SUM(J72:K72)</f>
        <v>83</v>
      </c>
      <c r="M72" s="17">
        <v>75</v>
      </c>
      <c r="N72" s="17">
        <v>7</v>
      </c>
      <c r="O72" s="22">
        <f aca="true" t="shared" si="7" ref="O72:O96">SUM(M72:N72)</f>
        <v>82</v>
      </c>
    </row>
    <row r="73" spans="1:15" ht="18" customHeight="1">
      <c r="A73" s="74">
        <v>3</v>
      </c>
      <c r="B73" s="638" t="s">
        <v>149</v>
      </c>
      <c r="C73" s="665">
        <v>63</v>
      </c>
      <c r="D73" s="663">
        <v>58</v>
      </c>
      <c r="E73" s="162">
        <f t="shared" si="4"/>
        <v>5</v>
      </c>
      <c r="F73" s="85">
        <f t="shared" si="5"/>
        <v>0.07936507936507936</v>
      </c>
      <c r="G73" s="47"/>
      <c r="H73" s="47"/>
      <c r="I73" s="638" t="s">
        <v>149</v>
      </c>
      <c r="J73" s="17">
        <v>63</v>
      </c>
      <c r="K73" s="17">
        <v>0</v>
      </c>
      <c r="L73" s="22">
        <f t="shared" si="6"/>
        <v>63</v>
      </c>
      <c r="M73" s="17">
        <v>58</v>
      </c>
      <c r="N73" s="17">
        <v>0</v>
      </c>
      <c r="O73" s="22">
        <f t="shared" si="7"/>
        <v>58</v>
      </c>
    </row>
    <row r="74" spans="1:15" ht="17.25" customHeight="1">
      <c r="A74" s="74">
        <v>4</v>
      </c>
      <c r="B74" s="638" t="s">
        <v>190</v>
      </c>
      <c r="C74" s="665">
        <v>83</v>
      </c>
      <c r="D74" s="663">
        <v>80</v>
      </c>
      <c r="E74" s="162">
        <f t="shared" si="4"/>
        <v>3</v>
      </c>
      <c r="F74" s="85">
        <f t="shared" si="5"/>
        <v>0.03614457831325301</v>
      </c>
      <c r="G74" s="47"/>
      <c r="H74" s="47"/>
      <c r="I74" s="638" t="s">
        <v>190</v>
      </c>
      <c r="J74" s="17">
        <v>70</v>
      </c>
      <c r="K74" s="17">
        <v>13</v>
      </c>
      <c r="L74" s="22">
        <f t="shared" si="6"/>
        <v>83</v>
      </c>
      <c r="M74" s="17">
        <v>67</v>
      </c>
      <c r="N74" s="17">
        <v>13</v>
      </c>
      <c r="O74" s="22">
        <f t="shared" si="7"/>
        <v>80</v>
      </c>
    </row>
    <row r="75" spans="1:15" ht="17.25" customHeight="1">
      <c r="A75" s="74">
        <v>5</v>
      </c>
      <c r="B75" s="638" t="s">
        <v>150</v>
      </c>
      <c r="C75" s="665">
        <v>46</v>
      </c>
      <c r="D75" s="664">
        <v>41</v>
      </c>
      <c r="E75" s="162">
        <f t="shared" si="4"/>
        <v>5</v>
      </c>
      <c r="F75" s="85">
        <f t="shared" si="5"/>
        <v>0.10869565217391304</v>
      </c>
      <c r="G75" s="47"/>
      <c r="H75" s="47"/>
      <c r="I75" s="638" t="s">
        <v>150</v>
      </c>
      <c r="J75" s="17">
        <v>44</v>
      </c>
      <c r="K75" s="17">
        <v>2</v>
      </c>
      <c r="L75" s="22">
        <f t="shared" si="6"/>
        <v>46</v>
      </c>
      <c r="M75" s="17">
        <v>39</v>
      </c>
      <c r="N75" s="17">
        <v>2</v>
      </c>
      <c r="O75" s="22">
        <f t="shared" si="7"/>
        <v>41</v>
      </c>
    </row>
    <row r="76" spans="1:15" ht="17.25" customHeight="1">
      <c r="A76" s="74">
        <v>6</v>
      </c>
      <c r="B76" s="638" t="s">
        <v>191</v>
      </c>
      <c r="C76" s="665">
        <v>54</v>
      </c>
      <c r="D76" s="664">
        <v>52</v>
      </c>
      <c r="E76" s="162">
        <f t="shared" si="4"/>
        <v>2</v>
      </c>
      <c r="F76" s="85">
        <f t="shared" si="5"/>
        <v>0.037037037037037035</v>
      </c>
      <c r="G76" s="47"/>
      <c r="H76" s="47"/>
      <c r="I76" s="638" t="s">
        <v>191</v>
      </c>
      <c r="J76" s="17">
        <v>54</v>
      </c>
      <c r="K76" s="17">
        <v>0</v>
      </c>
      <c r="L76" s="22">
        <f t="shared" si="6"/>
        <v>54</v>
      </c>
      <c r="M76" s="17">
        <v>52</v>
      </c>
      <c r="N76" s="17">
        <v>0</v>
      </c>
      <c r="O76" s="22">
        <f t="shared" si="7"/>
        <v>52</v>
      </c>
    </row>
    <row r="77" spans="1:15" ht="17.25" customHeight="1">
      <c r="A77" s="74">
        <v>7</v>
      </c>
      <c r="B77" s="638" t="s">
        <v>151</v>
      </c>
      <c r="C77" s="665">
        <v>68</v>
      </c>
      <c r="D77" s="664">
        <v>49</v>
      </c>
      <c r="E77" s="162">
        <f t="shared" si="4"/>
        <v>19</v>
      </c>
      <c r="F77" s="85">
        <f t="shared" si="5"/>
        <v>0.27941176470588236</v>
      </c>
      <c r="G77" s="47"/>
      <c r="H77" s="47"/>
      <c r="I77" s="638" t="s">
        <v>151</v>
      </c>
      <c r="J77" s="17">
        <v>68</v>
      </c>
      <c r="K77" s="17">
        <v>0</v>
      </c>
      <c r="L77" s="22">
        <f t="shared" si="6"/>
        <v>68</v>
      </c>
      <c r="M77" s="17">
        <v>49</v>
      </c>
      <c r="N77" s="17">
        <v>0</v>
      </c>
      <c r="O77" s="22">
        <f t="shared" si="7"/>
        <v>49</v>
      </c>
    </row>
    <row r="78" spans="1:15" ht="17.25" customHeight="1">
      <c r="A78" s="74">
        <v>8</v>
      </c>
      <c r="B78" s="638" t="s">
        <v>152</v>
      </c>
      <c r="C78" s="665">
        <v>86</v>
      </c>
      <c r="D78" s="664">
        <v>86</v>
      </c>
      <c r="E78" s="162">
        <f t="shared" si="4"/>
        <v>0</v>
      </c>
      <c r="F78" s="85">
        <f t="shared" si="5"/>
        <v>0</v>
      </c>
      <c r="G78" s="47"/>
      <c r="H78" s="47"/>
      <c r="I78" s="638" t="s">
        <v>152</v>
      </c>
      <c r="J78" s="17">
        <v>85</v>
      </c>
      <c r="K78" s="17">
        <v>1</v>
      </c>
      <c r="L78" s="22">
        <f t="shared" si="6"/>
        <v>86</v>
      </c>
      <c r="M78" s="17">
        <v>85</v>
      </c>
      <c r="N78" s="17">
        <v>1</v>
      </c>
      <c r="O78" s="22">
        <f t="shared" si="7"/>
        <v>86</v>
      </c>
    </row>
    <row r="79" spans="1:15" ht="17.25" customHeight="1">
      <c r="A79" s="74">
        <v>9</v>
      </c>
      <c r="B79" s="638" t="s">
        <v>153</v>
      </c>
      <c r="C79" s="665">
        <v>39</v>
      </c>
      <c r="D79" s="664">
        <v>39</v>
      </c>
      <c r="E79" s="162">
        <f t="shared" si="4"/>
        <v>0</v>
      </c>
      <c r="F79" s="85">
        <f t="shared" si="5"/>
        <v>0</v>
      </c>
      <c r="G79" s="47"/>
      <c r="H79" s="47"/>
      <c r="I79" s="638" t="s">
        <v>153</v>
      </c>
      <c r="J79" s="17">
        <v>35</v>
      </c>
      <c r="K79" s="17">
        <v>4</v>
      </c>
      <c r="L79" s="22">
        <f t="shared" si="6"/>
        <v>39</v>
      </c>
      <c r="M79" s="17">
        <v>35</v>
      </c>
      <c r="N79" s="17">
        <v>4</v>
      </c>
      <c r="O79" s="22">
        <f t="shared" si="7"/>
        <v>39</v>
      </c>
    </row>
    <row r="80" spans="1:15" ht="17.25" customHeight="1">
      <c r="A80" s="74">
        <v>10</v>
      </c>
      <c r="B80" s="638" t="s">
        <v>154</v>
      </c>
      <c r="C80" s="665">
        <v>54</v>
      </c>
      <c r="D80" s="664">
        <v>54</v>
      </c>
      <c r="E80" s="162">
        <f t="shared" si="4"/>
        <v>0</v>
      </c>
      <c r="F80" s="85">
        <f t="shared" si="5"/>
        <v>0</v>
      </c>
      <c r="G80" s="47"/>
      <c r="H80" s="47"/>
      <c r="I80" s="638" t="s">
        <v>154</v>
      </c>
      <c r="J80" s="17">
        <v>47</v>
      </c>
      <c r="K80" s="17">
        <v>7</v>
      </c>
      <c r="L80" s="22">
        <f t="shared" si="6"/>
        <v>54</v>
      </c>
      <c r="M80" s="17">
        <v>47</v>
      </c>
      <c r="N80" s="17">
        <v>7</v>
      </c>
      <c r="O80" s="22">
        <f t="shared" si="7"/>
        <v>54</v>
      </c>
    </row>
    <row r="81" spans="1:15" ht="17.25" customHeight="1">
      <c r="A81" s="74">
        <v>11</v>
      </c>
      <c r="B81" s="638" t="s">
        <v>155</v>
      </c>
      <c r="C81" s="665">
        <v>35</v>
      </c>
      <c r="D81" s="664">
        <v>30</v>
      </c>
      <c r="E81" s="162">
        <f t="shared" si="4"/>
        <v>5</v>
      </c>
      <c r="F81" s="85">
        <f t="shared" si="5"/>
        <v>0.14285714285714285</v>
      </c>
      <c r="G81" s="47"/>
      <c r="H81" s="47"/>
      <c r="I81" s="638" t="s">
        <v>155</v>
      </c>
      <c r="J81" s="17">
        <v>28</v>
      </c>
      <c r="K81" s="17">
        <v>7</v>
      </c>
      <c r="L81" s="22">
        <f t="shared" si="6"/>
        <v>35</v>
      </c>
      <c r="M81" s="17">
        <v>24</v>
      </c>
      <c r="N81" s="17">
        <v>6</v>
      </c>
      <c r="O81" s="22">
        <f t="shared" si="7"/>
        <v>30</v>
      </c>
    </row>
    <row r="82" spans="1:15" ht="17.25" customHeight="1">
      <c r="A82" s="74">
        <v>12</v>
      </c>
      <c r="B82" s="638" t="s">
        <v>192</v>
      </c>
      <c r="C82" s="665">
        <v>28</v>
      </c>
      <c r="D82" s="664">
        <v>27</v>
      </c>
      <c r="E82" s="162">
        <f t="shared" si="4"/>
        <v>1</v>
      </c>
      <c r="F82" s="85">
        <f t="shared" si="5"/>
        <v>0.03571428571428571</v>
      </c>
      <c r="G82" s="47"/>
      <c r="H82" s="47"/>
      <c r="I82" s="638" t="s">
        <v>192</v>
      </c>
      <c r="J82" s="17">
        <v>21</v>
      </c>
      <c r="K82" s="17">
        <v>7</v>
      </c>
      <c r="L82" s="22">
        <f t="shared" si="6"/>
        <v>28</v>
      </c>
      <c r="M82" s="17">
        <v>20</v>
      </c>
      <c r="N82" s="17">
        <v>7</v>
      </c>
      <c r="O82" s="22">
        <f t="shared" si="7"/>
        <v>27</v>
      </c>
    </row>
    <row r="83" spans="1:15" ht="17.25" customHeight="1">
      <c r="A83" s="74">
        <v>13</v>
      </c>
      <c r="B83" s="638" t="s">
        <v>156</v>
      </c>
      <c r="C83" s="665">
        <v>34</v>
      </c>
      <c r="D83" s="664">
        <v>34</v>
      </c>
      <c r="E83" s="162">
        <f t="shared" si="4"/>
        <v>0</v>
      </c>
      <c r="F83" s="85">
        <f t="shared" si="5"/>
        <v>0</v>
      </c>
      <c r="G83" s="47"/>
      <c r="H83" s="47"/>
      <c r="I83" s="638" t="s">
        <v>156</v>
      </c>
      <c r="J83" s="17">
        <v>34</v>
      </c>
      <c r="K83" s="17">
        <v>0</v>
      </c>
      <c r="L83" s="22">
        <f t="shared" si="6"/>
        <v>34</v>
      </c>
      <c r="M83" s="17">
        <v>34</v>
      </c>
      <c r="N83" s="17">
        <v>0</v>
      </c>
      <c r="O83" s="22">
        <f t="shared" si="7"/>
        <v>34</v>
      </c>
    </row>
    <row r="84" spans="1:15" ht="17.25" customHeight="1">
      <c r="A84" s="74">
        <v>14</v>
      </c>
      <c r="B84" s="638" t="s">
        <v>157</v>
      </c>
      <c r="C84" s="665">
        <v>18</v>
      </c>
      <c r="D84" s="664">
        <v>18</v>
      </c>
      <c r="E84" s="162">
        <f t="shared" si="4"/>
        <v>0</v>
      </c>
      <c r="F84" s="85">
        <f t="shared" si="5"/>
        <v>0</v>
      </c>
      <c r="G84" s="47"/>
      <c r="H84" s="47"/>
      <c r="I84" s="638" t="s">
        <v>157</v>
      </c>
      <c r="J84" s="17">
        <v>17</v>
      </c>
      <c r="K84" s="17">
        <v>1</v>
      </c>
      <c r="L84" s="22">
        <f t="shared" si="6"/>
        <v>18</v>
      </c>
      <c r="M84" s="17">
        <v>17</v>
      </c>
      <c r="N84" s="17">
        <v>1</v>
      </c>
      <c r="O84" s="22">
        <f t="shared" si="7"/>
        <v>18</v>
      </c>
    </row>
    <row r="85" spans="1:15" ht="17.25" customHeight="1">
      <c r="A85" s="74">
        <v>15</v>
      </c>
      <c r="B85" s="638" t="s">
        <v>158</v>
      </c>
      <c r="C85" s="665">
        <v>35</v>
      </c>
      <c r="D85" s="664">
        <v>35</v>
      </c>
      <c r="E85" s="162">
        <f t="shared" si="4"/>
        <v>0</v>
      </c>
      <c r="F85" s="85">
        <f t="shared" si="5"/>
        <v>0</v>
      </c>
      <c r="G85" s="47"/>
      <c r="H85" s="47"/>
      <c r="I85" s="638" t="s">
        <v>158</v>
      </c>
      <c r="J85" s="17">
        <v>33</v>
      </c>
      <c r="K85" s="17">
        <v>2</v>
      </c>
      <c r="L85" s="22">
        <f t="shared" si="6"/>
        <v>35</v>
      </c>
      <c r="M85" s="17">
        <v>33</v>
      </c>
      <c r="N85" s="17">
        <v>2</v>
      </c>
      <c r="O85" s="22">
        <f t="shared" si="7"/>
        <v>35</v>
      </c>
    </row>
    <row r="86" spans="1:15" ht="17.25" customHeight="1">
      <c r="A86" s="74">
        <v>16</v>
      </c>
      <c r="B86" s="638" t="s">
        <v>193</v>
      </c>
      <c r="C86" s="665">
        <v>72</v>
      </c>
      <c r="D86" s="664">
        <v>72</v>
      </c>
      <c r="E86" s="162">
        <f t="shared" si="4"/>
        <v>0</v>
      </c>
      <c r="F86" s="85">
        <f t="shared" si="5"/>
        <v>0</v>
      </c>
      <c r="G86" s="47"/>
      <c r="H86" s="47"/>
      <c r="I86" s="638" t="s">
        <v>193</v>
      </c>
      <c r="J86" s="17">
        <v>70</v>
      </c>
      <c r="K86" s="17">
        <v>2</v>
      </c>
      <c r="L86" s="22">
        <f t="shared" si="6"/>
        <v>72</v>
      </c>
      <c r="M86" s="17">
        <v>70</v>
      </c>
      <c r="N86" s="17">
        <v>2</v>
      </c>
      <c r="O86" s="22">
        <f t="shared" si="7"/>
        <v>72</v>
      </c>
    </row>
    <row r="87" spans="1:15" ht="17.25" customHeight="1">
      <c r="A87" s="74">
        <v>17</v>
      </c>
      <c r="B87" s="638" t="s">
        <v>159</v>
      </c>
      <c r="C87" s="665">
        <v>28</v>
      </c>
      <c r="D87" s="664">
        <v>28</v>
      </c>
      <c r="E87" s="162">
        <f t="shared" si="4"/>
        <v>0</v>
      </c>
      <c r="F87" s="85">
        <f t="shared" si="5"/>
        <v>0</v>
      </c>
      <c r="G87" s="47"/>
      <c r="H87" s="47"/>
      <c r="I87" s="638" t="s">
        <v>159</v>
      </c>
      <c r="J87" s="17">
        <v>28</v>
      </c>
      <c r="K87" s="17">
        <v>0</v>
      </c>
      <c r="L87" s="22">
        <f t="shared" si="6"/>
        <v>28</v>
      </c>
      <c r="M87" s="17">
        <v>28</v>
      </c>
      <c r="N87" s="17">
        <v>0</v>
      </c>
      <c r="O87" s="22">
        <f t="shared" si="7"/>
        <v>28</v>
      </c>
    </row>
    <row r="88" spans="1:15" ht="17.25" customHeight="1">
      <c r="A88" s="74">
        <v>18</v>
      </c>
      <c r="B88" s="638" t="s">
        <v>160</v>
      </c>
      <c r="C88" s="665">
        <v>96</v>
      </c>
      <c r="D88" s="664">
        <v>92</v>
      </c>
      <c r="E88" s="162">
        <f t="shared" si="4"/>
        <v>4</v>
      </c>
      <c r="F88" s="85">
        <f t="shared" si="5"/>
        <v>0.041666666666666664</v>
      </c>
      <c r="G88" s="47"/>
      <c r="H88" s="47"/>
      <c r="I88" s="638" t="s">
        <v>160</v>
      </c>
      <c r="J88" s="17">
        <v>91</v>
      </c>
      <c r="K88" s="17">
        <v>5</v>
      </c>
      <c r="L88" s="22">
        <f t="shared" si="6"/>
        <v>96</v>
      </c>
      <c r="M88" s="17">
        <v>87</v>
      </c>
      <c r="N88" s="17">
        <v>5</v>
      </c>
      <c r="O88" s="22">
        <f t="shared" si="7"/>
        <v>92</v>
      </c>
    </row>
    <row r="89" spans="1:15" ht="17.25" customHeight="1">
      <c r="A89" s="74">
        <v>19</v>
      </c>
      <c r="B89" s="638" t="s">
        <v>161</v>
      </c>
      <c r="C89" s="665">
        <v>45</v>
      </c>
      <c r="D89" s="664">
        <v>45</v>
      </c>
      <c r="E89" s="162">
        <f t="shared" si="4"/>
        <v>0</v>
      </c>
      <c r="F89" s="85">
        <f t="shared" si="5"/>
        <v>0</v>
      </c>
      <c r="G89" s="47"/>
      <c r="H89" s="47"/>
      <c r="I89" s="638" t="s">
        <v>161</v>
      </c>
      <c r="J89" s="17">
        <v>43</v>
      </c>
      <c r="K89" s="17">
        <v>2</v>
      </c>
      <c r="L89" s="22">
        <f t="shared" si="6"/>
        <v>45</v>
      </c>
      <c r="M89" s="17">
        <v>43</v>
      </c>
      <c r="N89" s="17">
        <v>2</v>
      </c>
      <c r="O89" s="22">
        <f t="shared" si="7"/>
        <v>45</v>
      </c>
    </row>
    <row r="90" spans="1:15" ht="17.25" customHeight="1">
      <c r="A90" s="74">
        <v>20</v>
      </c>
      <c r="B90" s="661" t="s">
        <v>175</v>
      </c>
      <c r="C90" s="666">
        <v>22</v>
      </c>
      <c r="D90" s="664">
        <v>22</v>
      </c>
      <c r="E90" s="162">
        <f t="shared" si="4"/>
        <v>0</v>
      </c>
      <c r="F90" s="85">
        <f t="shared" si="5"/>
        <v>0</v>
      </c>
      <c r="G90" s="47"/>
      <c r="H90" s="47"/>
      <c r="I90" s="661" t="s">
        <v>175</v>
      </c>
      <c r="J90" s="17">
        <v>16</v>
      </c>
      <c r="K90" s="17">
        <v>6</v>
      </c>
      <c r="L90" s="22">
        <f t="shared" si="6"/>
        <v>22</v>
      </c>
      <c r="M90" s="17">
        <v>16</v>
      </c>
      <c r="N90" s="17">
        <v>6</v>
      </c>
      <c r="O90" s="22">
        <f t="shared" si="7"/>
        <v>22</v>
      </c>
    </row>
    <row r="91" spans="1:15" ht="17.25" customHeight="1">
      <c r="A91" s="74">
        <v>21</v>
      </c>
      <c r="B91" s="661" t="s">
        <v>224</v>
      </c>
      <c r="C91" s="666">
        <v>39</v>
      </c>
      <c r="D91" s="664">
        <v>39</v>
      </c>
      <c r="E91" s="162">
        <f aca="true" t="shared" si="8" ref="E91:E97">C91-D91</f>
        <v>0</v>
      </c>
      <c r="F91" s="85">
        <f aca="true" t="shared" si="9" ref="F91:F97">E91/C91</f>
        <v>0</v>
      </c>
      <c r="G91" s="47"/>
      <c r="H91" s="47"/>
      <c r="I91" s="661"/>
      <c r="J91" s="17">
        <v>38</v>
      </c>
      <c r="K91" s="17">
        <v>1</v>
      </c>
      <c r="L91" s="22">
        <f t="shared" si="6"/>
        <v>39</v>
      </c>
      <c r="M91" s="17">
        <v>38</v>
      </c>
      <c r="N91" s="17">
        <v>1</v>
      </c>
      <c r="O91" s="22">
        <f t="shared" si="7"/>
        <v>39</v>
      </c>
    </row>
    <row r="92" spans="1:15" ht="17.25" customHeight="1">
      <c r="A92" s="74">
        <v>22</v>
      </c>
      <c r="B92" s="661" t="s">
        <v>225</v>
      </c>
      <c r="C92" s="666">
        <v>49</v>
      </c>
      <c r="D92" s="664">
        <v>49</v>
      </c>
      <c r="E92" s="162">
        <f t="shared" si="8"/>
        <v>0</v>
      </c>
      <c r="F92" s="85">
        <f t="shared" si="9"/>
        <v>0</v>
      </c>
      <c r="G92" s="47"/>
      <c r="H92" s="47"/>
      <c r="I92" s="661"/>
      <c r="J92" s="17">
        <v>48</v>
      </c>
      <c r="K92" s="17">
        <v>1</v>
      </c>
      <c r="L92" s="22">
        <f t="shared" si="6"/>
        <v>49</v>
      </c>
      <c r="M92" s="17">
        <v>48</v>
      </c>
      <c r="N92" s="17">
        <v>1</v>
      </c>
      <c r="O92" s="22">
        <f t="shared" si="7"/>
        <v>49</v>
      </c>
    </row>
    <row r="93" spans="1:15" ht="17.25" customHeight="1">
      <c r="A93" s="652">
        <v>23</v>
      </c>
      <c r="B93" s="661" t="s">
        <v>226</v>
      </c>
      <c r="C93" s="666">
        <v>19</v>
      </c>
      <c r="D93" s="664">
        <v>19</v>
      </c>
      <c r="E93" s="844">
        <f t="shared" si="8"/>
        <v>0</v>
      </c>
      <c r="F93" s="845">
        <f t="shared" si="9"/>
        <v>0</v>
      </c>
      <c r="G93" s="47"/>
      <c r="H93" s="47"/>
      <c r="I93" s="661"/>
      <c r="J93" s="17">
        <v>17</v>
      </c>
      <c r="K93" s="17">
        <v>2</v>
      </c>
      <c r="L93" s="22">
        <f t="shared" si="6"/>
        <v>19</v>
      </c>
      <c r="M93" s="17">
        <v>17</v>
      </c>
      <c r="N93" s="17">
        <v>2</v>
      </c>
      <c r="O93" s="22">
        <f t="shared" si="7"/>
        <v>19</v>
      </c>
    </row>
    <row r="94" spans="1:15" ht="17.25" customHeight="1">
      <c r="A94" s="840">
        <v>24</v>
      </c>
      <c r="B94" s="17" t="s">
        <v>333</v>
      </c>
      <c r="C94" s="840">
        <v>15</v>
      </c>
      <c r="D94" s="840">
        <v>15</v>
      </c>
      <c r="E94" s="162">
        <f t="shared" si="8"/>
        <v>0</v>
      </c>
      <c r="F94" s="85">
        <f t="shared" si="9"/>
        <v>0</v>
      </c>
      <c r="G94" s="47"/>
      <c r="H94" s="47"/>
      <c r="I94" s="661" t="s">
        <v>224</v>
      </c>
      <c r="J94" s="17">
        <v>15</v>
      </c>
      <c r="K94" s="17">
        <v>0</v>
      </c>
      <c r="L94" s="22">
        <f t="shared" si="6"/>
        <v>15</v>
      </c>
      <c r="M94" s="17">
        <v>15</v>
      </c>
      <c r="N94" s="17">
        <v>0</v>
      </c>
      <c r="O94" s="22">
        <f t="shared" si="7"/>
        <v>15</v>
      </c>
    </row>
    <row r="95" spans="1:15" ht="17.25" customHeight="1">
      <c r="A95" s="840">
        <v>25</v>
      </c>
      <c r="B95" s="17" t="s">
        <v>334</v>
      </c>
      <c r="C95" s="840">
        <v>10</v>
      </c>
      <c r="D95" s="840">
        <v>8</v>
      </c>
      <c r="E95" s="162">
        <f t="shared" si="8"/>
        <v>2</v>
      </c>
      <c r="F95" s="85">
        <f t="shared" si="9"/>
        <v>0.2</v>
      </c>
      <c r="G95" s="47"/>
      <c r="H95" s="47"/>
      <c r="I95" s="661" t="s">
        <v>225</v>
      </c>
      <c r="J95" s="17">
        <v>7</v>
      </c>
      <c r="K95" s="17">
        <v>3</v>
      </c>
      <c r="L95" s="22">
        <f t="shared" si="6"/>
        <v>10</v>
      </c>
      <c r="M95" s="17">
        <v>5</v>
      </c>
      <c r="N95" s="17">
        <v>3</v>
      </c>
      <c r="O95" s="22">
        <f t="shared" si="7"/>
        <v>8</v>
      </c>
    </row>
    <row r="96" spans="1:15" ht="17.25" customHeight="1">
      <c r="A96" s="840">
        <v>26</v>
      </c>
      <c r="B96" s="17" t="s">
        <v>335</v>
      </c>
      <c r="C96" s="840">
        <v>19</v>
      </c>
      <c r="D96" s="840">
        <v>18</v>
      </c>
      <c r="E96" s="844">
        <f t="shared" si="8"/>
        <v>1</v>
      </c>
      <c r="F96" s="845">
        <f t="shared" si="9"/>
        <v>0.05263157894736842</v>
      </c>
      <c r="G96" s="47"/>
      <c r="H96" s="47"/>
      <c r="I96" s="661" t="s">
        <v>226</v>
      </c>
      <c r="J96" s="17">
        <v>18</v>
      </c>
      <c r="K96" s="17">
        <v>1</v>
      </c>
      <c r="L96" s="22">
        <f t="shared" si="6"/>
        <v>19</v>
      </c>
      <c r="M96" s="17">
        <v>17</v>
      </c>
      <c r="N96" s="17">
        <v>1</v>
      </c>
      <c r="O96" s="22">
        <f t="shared" si="7"/>
        <v>18</v>
      </c>
    </row>
    <row r="97" spans="1:15" ht="18" customHeight="1" thickBot="1">
      <c r="A97" s="653" t="s">
        <v>18</v>
      </c>
      <c r="B97" s="88"/>
      <c r="C97" s="667">
        <v>1192</v>
      </c>
      <c r="D97" s="660">
        <v>1140</v>
      </c>
      <c r="E97" s="162">
        <f t="shared" si="8"/>
        <v>52</v>
      </c>
      <c r="F97" s="85">
        <f t="shared" si="9"/>
        <v>0.0436241610738255</v>
      </c>
      <c r="G97" s="47"/>
      <c r="H97" s="539"/>
      <c r="I97" s="173" t="s">
        <v>18</v>
      </c>
      <c r="J97" s="22">
        <v>1118</v>
      </c>
      <c r="K97" s="22">
        <v>74</v>
      </c>
      <c r="L97" s="22">
        <f>SUM(L71:L96)</f>
        <v>1192</v>
      </c>
      <c r="M97" s="22">
        <v>1067</v>
      </c>
      <c r="N97" s="22">
        <v>73</v>
      </c>
      <c r="O97" s="22">
        <f>SUM(M97:N97)</f>
        <v>1140</v>
      </c>
    </row>
    <row r="98" spans="1:8" ht="19.5" customHeight="1">
      <c r="A98" s="109"/>
      <c r="B98" s="38"/>
      <c r="C98" s="39"/>
      <c r="D98" s="37"/>
      <c r="E98" s="115"/>
      <c r="F98" s="40"/>
      <c r="G98" s="47"/>
      <c r="H98" s="47"/>
    </row>
    <row r="99" spans="1:8" ht="12.75" customHeight="1">
      <c r="A99" s="109"/>
      <c r="B99" s="37"/>
      <c r="C99" s="37"/>
      <c r="D99" s="37"/>
      <c r="E99" s="116"/>
      <c r="F99" s="26"/>
      <c r="G99" s="47"/>
      <c r="H99" s="47"/>
    </row>
    <row r="100" spans="1:8" ht="12" customHeight="1">
      <c r="A100" s="109"/>
      <c r="B100" s="37"/>
      <c r="C100" s="37"/>
      <c r="D100" s="37"/>
      <c r="E100" s="116"/>
      <c r="F100" s="26"/>
      <c r="G100" s="47"/>
      <c r="H100" s="47"/>
    </row>
    <row r="101" spans="1:8" ht="23.25" customHeight="1" thickBot="1">
      <c r="A101" s="902" t="s">
        <v>257</v>
      </c>
      <c r="B101" s="902"/>
      <c r="C101" s="902"/>
      <c r="D101" s="902"/>
      <c r="E101" s="902"/>
      <c r="F101" s="902"/>
      <c r="G101" s="902"/>
      <c r="H101" s="33"/>
    </row>
    <row r="102" spans="1:8" ht="64.5" customHeight="1">
      <c r="A102" s="80" t="s">
        <v>2</v>
      </c>
      <c r="B102" s="81" t="s">
        <v>62</v>
      </c>
      <c r="C102" s="81" t="s">
        <v>256</v>
      </c>
      <c r="D102" s="81" t="s">
        <v>92</v>
      </c>
      <c r="E102" s="82" t="s">
        <v>5</v>
      </c>
      <c r="F102" s="83" t="s">
        <v>6</v>
      </c>
      <c r="G102" s="47"/>
      <c r="H102" s="47"/>
    </row>
    <row r="103" spans="1:11" ht="15">
      <c r="A103" s="84">
        <v>1</v>
      </c>
      <c r="B103" s="60" t="s">
        <v>147</v>
      </c>
      <c r="C103" s="670">
        <v>2587</v>
      </c>
      <c r="D103" s="671">
        <v>2348</v>
      </c>
      <c r="E103" s="125">
        <f aca="true" t="shared" si="10" ref="E103:E122">D103-C103</f>
        <v>-239</v>
      </c>
      <c r="F103" s="507">
        <f>E103/C103</f>
        <v>-0.09238500193274063</v>
      </c>
      <c r="G103" s="47"/>
      <c r="H103" s="47"/>
      <c r="I103" s="25"/>
      <c r="K103" s="209"/>
    </row>
    <row r="104" spans="1:11" ht="15">
      <c r="A104" s="84">
        <v>2</v>
      </c>
      <c r="B104" s="60" t="s">
        <v>148</v>
      </c>
      <c r="C104" s="670">
        <v>4805</v>
      </c>
      <c r="D104" s="671">
        <v>4563</v>
      </c>
      <c r="E104" s="125">
        <f t="shared" si="10"/>
        <v>-242</v>
      </c>
      <c r="F104" s="507">
        <f aca="true" t="shared" si="11" ref="F104:F122">E104/C104</f>
        <v>-0.05036420395421436</v>
      </c>
      <c r="G104" s="47"/>
      <c r="H104" s="47"/>
      <c r="I104" s="25"/>
      <c r="K104" s="209"/>
    </row>
    <row r="105" spans="1:11" ht="15">
      <c r="A105" s="84">
        <v>3</v>
      </c>
      <c r="B105" s="60" t="s">
        <v>149</v>
      </c>
      <c r="C105" s="670">
        <v>6448</v>
      </c>
      <c r="D105" s="671">
        <v>5950</v>
      </c>
      <c r="E105" s="125">
        <f t="shared" si="10"/>
        <v>-498</v>
      </c>
      <c r="F105" s="507">
        <f t="shared" si="11"/>
        <v>-0.07723325062034739</v>
      </c>
      <c r="G105" s="47"/>
      <c r="H105" s="47"/>
      <c r="I105" s="25"/>
      <c r="K105" s="209"/>
    </row>
    <row r="106" spans="1:11" ht="15">
      <c r="A106" s="84">
        <v>4</v>
      </c>
      <c r="B106" s="60" t="s">
        <v>190</v>
      </c>
      <c r="C106" s="670">
        <v>5523</v>
      </c>
      <c r="D106" s="671">
        <v>5728</v>
      </c>
      <c r="E106" s="125">
        <f t="shared" si="10"/>
        <v>205</v>
      </c>
      <c r="F106" s="507">
        <f t="shared" si="11"/>
        <v>0.037117508600398336</v>
      </c>
      <c r="G106" s="47"/>
      <c r="H106" s="47"/>
      <c r="I106" s="25"/>
      <c r="K106" s="209"/>
    </row>
    <row r="107" spans="1:11" ht="15">
      <c r="A107" s="84">
        <v>5</v>
      </c>
      <c r="B107" s="60" t="s">
        <v>150</v>
      </c>
      <c r="C107" s="670">
        <v>2643</v>
      </c>
      <c r="D107" s="671">
        <v>1953</v>
      </c>
      <c r="E107" s="125">
        <f t="shared" si="10"/>
        <v>-690</v>
      </c>
      <c r="F107" s="507">
        <f t="shared" si="11"/>
        <v>-0.26106696935300794</v>
      </c>
      <c r="G107" s="47"/>
      <c r="H107" s="47"/>
      <c r="I107" s="25"/>
      <c r="K107" s="209"/>
    </row>
    <row r="108" spans="1:11" ht="15">
      <c r="A108" s="84">
        <v>6</v>
      </c>
      <c r="B108" s="60" t="s">
        <v>191</v>
      </c>
      <c r="C108" s="670">
        <v>3926</v>
      </c>
      <c r="D108" s="671">
        <v>4594</v>
      </c>
      <c r="E108" s="125">
        <f t="shared" si="10"/>
        <v>668</v>
      </c>
      <c r="F108" s="507">
        <f t="shared" si="11"/>
        <v>0.17014773306164035</v>
      </c>
      <c r="G108" s="47"/>
      <c r="H108" s="47"/>
      <c r="I108" s="25"/>
      <c r="K108" s="209"/>
    </row>
    <row r="109" spans="1:11" ht="15">
      <c r="A109" s="84">
        <v>7</v>
      </c>
      <c r="B109" s="60" t="s">
        <v>151</v>
      </c>
      <c r="C109" s="670">
        <v>2058</v>
      </c>
      <c r="D109" s="671">
        <v>2083</v>
      </c>
      <c r="E109" s="125">
        <f t="shared" si="10"/>
        <v>25</v>
      </c>
      <c r="F109" s="507">
        <f t="shared" si="11"/>
        <v>0.012147716229348883</v>
      </c>
      <c r="G109" s="47"/>
      <c r="H109" s="47"/>
      <c r="I109" s="25"/>
      <c r="K109" s="209"/>
    </row>
    <row r="110" spans="1:11" ht="15">
      <c r="A110" s="84">
        <v>8</v>
      </c>
      <c r="B110" s="60" t="s">
        <v>152</v>
      </c>
      <c r="C110" s="670">
        <v>7400</v>
      </c>
      <c r="D110" s="671">
        <v>5728</v>
      </c>
      <c r="E110" s="125">
        <f t="shared" si="10"/>
        <v>-1672</v>
      </c>
      <c r="F110" s="507">
        <f t="shared" si="11"/>
        <v>-0.22594594594594594</v>
      </c>
      <c r="G110" s="47"/>
      <c r="H110" s="47"/>
      <c r="I110" s="25"/>
      <c r="K110" s="209"/>
    </row>
    <row r="111" spans="1:11" ht="15">
      <c r="A111" s="84">
        <v>9</v>
      </c>
      <c r="B111" s="60" t="s">
        <v>153</v>
      </c>
      <c r="C111" s="670">
        <v>3192</v>
      </c>
      <c r="D111" s="671">
        <v>4102</v>
      </c>
      <c r="E111" s="125">
        <f t="shared" si="10"/>
        <v>910</v>
      </c>
      <c r="F111" s="507">
        <f t="shared" si="11"/>
        <v>0.2850877192982456</v>
      </c>
      <c r="G111" s="47"/>
      <c r="H111" s="47"/>
      <c r="I111" s="25"/>
      <c r="K111" s="209"/>
    </row>
    <row r="112" spans="1:11" ht="15">
      <c r="A112" s="84">
        <v>10</v>
      </c>
      <c r="B112" s="60" t="s">
        <v>154</v>
      </c>
      <c r="C112" s="670">
        <v>5884</v>
      </c>
      <c r="D112" s="671">
        <v>5547</v>
      </c>
      <c r="E112" s="125">
        <f t="shared" si="10"/>
        <v>-337</v>
      </c>
      <c r="F112" s="507">
        <f t="shared" si="11"/>
        <v>-0.05727396329027872</v>
      </c>
      <c r="G112" s="47"/>
      <c r="H112" s="47"/>
      <c r="I112" s="25"/>
      <c r="K112" s="209"/>
    </row>
    <row r="113" spans="1:11" ht="15">
      <c r="A113" s="84">
        <v>11</v>
      </c>
      <c r="B113" s="60" t="s">
        <v>155</v>
      </c>
      <c r="C113" s="670">
        <v>2218</v>
      </c>
      <c r="D113" s="671">
        <v>1941</v>
      </c>
      <c r="E113" s="125">
        <f t="shared" si="10"/>
        <v>-277</v>
      </c>
      <c r="F113" s="507">
        <f t="shared" si="11"/>
        <v>-0.1248872858431019</v>
      </c>
      <c r="G113" s="47"/>
      <c r="H113" s="47"/>
      <c r="I113" s="25"/>
      <c r="K113" s="209"/>
    </row>
    <row r="114" spans="1:11" ht="15">
      <c r="A114" s="84">
        <v>12</v>
      </c>
      <c r="B114" s="60" t="s">
        <v>192</v>
      </c>
      <c r="C114" s="670">
        <v>1559</v>
      </c>
      <c r="D114" s="671">
        <v>1445</v>
      </c>
      <c r="E114" s="125">
        <f t="shared" si="10"/>
        <v>-114</v>
      </c>
      <c r="F114" s="507">
        <f t="shared" si="11"/>
        <v>-0.07312379730596537</v>
      </c>
      <c r="G114" s="47"/>
      <c r="H114" s="47"/>
      <c r="I114" s="25"/>
      <c r="K114" s="209"/>
    </row>
    <row r="115" spans="1:11" ht="15">
      <c r="A115" s="84">
        <v>13</v>
      </c>
      <c r="B115" s="60" t="s">
        <v>156</v>
      </c>
      <c r="C115" s="670">
        <v>4242</v>
      </c>
      <c r="D115" s="671">
        <v>4150</v>
      </c>
      <c r="E115" s="125">
        <f t="shared" si="10"/>
        <v>-92</v>
      </c>
      <c r="F115" s="507">
        <f t="shared" si="11"/>
        <v>-0.021687883074021686</v>
      </c>
      <c r="G115" s="47"/>
      <c r="H115" s="47"/>
      <c r="I115" s="25"/>
      <c r="K115" s="209"/>
    </row>
    <row r="116" spans="1:11" ht="15">
      <c r="A116" s="84">
        <v>14</v>
      </c>
      <c r="B116" s="60" t="s">
        <v>157</v>
      </c>
      <c r="C116" s="670">
        <v>536</v>
      </c>
      <c r="D116" s="671">
        <v>579</v>
      </c>
      <c r="E116" s="125">
        <f t="shared" si="10"/>
        <v>43</v>
      </c>
      <c r="F116" s="507">
        <f t="shared" si="11"/>
        <v>0.08022388059701492</v>
      </c>
      <c r="G116" s="47"/>
      <c r="H116" s="47"/>
      <c r="I116" s="25"/>
      <c r="K116" s="209"/>
    </row>
    <row r="117" spans="1:11" ht="15">
      <c r="A117" s="84">
        <v>15</v>
      </c>
      <c r="B117" s="60" t="s">
        <v>158</v>
      </c>
      <c r="C117" s="670">
        <v>3461</v>
      </c>
      <c r="D117" s="671">
        <v>3280</v>
      </c>
      <c r="E117" s="125">
        <f t="shared" si="10"/>
        <v>-181</v>
      </c>
      <c r="F117" s="507">
        <f t="shared" si="11"/>
        <v>-0.052297023981508234</v>
      </c>
      <c r="G117" s="47"/>
      <c r="H117" s="47"/>
      <c r="I117" s="25"/>
      <c r="K117" s="209"/>
    </row>
    <row r="118" spans="1:11" ht="15">
      <c r="A118" s="84">
        <v>16</v>
      </c>
      <c r="B118" s="60" t="s">
        <v>193</v>
      </c>
      <c r="C118" s="670">
        <v>5819</v>
      </c>
      <c r="D118" s="671">
        <v>6376</v>
      </c>
      <c r="E118" s="125">
        <f t="shared" si="10"/>
        <v>557</v>
      </c>
      <c r="F118" s="507">
        <f t="shared" si="11"/>
        <v>0.0957209142464341</v>
      </c>
      <c r="G118" s="47"/>
      <c r="H118" s="47"/>
      <c r="I118" s="25"/>
      <c r="K118" s="209"/>
    </row>
    <row r="119" spans="1:11" ht="15">
      <c r="A119" s="84">
        <v>17</v>
      </c>
      <c r="B119" s="60" t="s">
        <v>159</v>
      </c>
      <c r="C119" s="670">
        <v>1454</v>
      </c>
      <c r="D119" s="671">
        <v>1414</v>
      </c>
      <c r="E119" s="125">
        <f t="shared" si="10"/>
        <v>-40</v>
      </c>
      <c r="F119" s="507">
        <f t="shared" si="11"/>
        <v>-0.027510316368638238</v>
      </c>
      <c r="G119" s="47"/>
      <c r="H119" s="47"/>
      <c r="I119" s="25"/>
      <c r="K119" s="209"/>
    </row>
    <row r="120" spans="1:11" ht="15">
      <c r="A120" s="84">
        <v>18</v>
      </c>
      <c r="B120" s="60" t="s">
        <v>160</v>
      </c>
      <c r="C120" s="670">
        <v>11716</v>
      </c>
      <c r="D120" s="671">
        <v>11302</v>
      </c>
      <c r="E120" s="125">
        <f t="shared" si="10"/>
        <v>-414</v>
      </c>
      <c r="F120" s="507">
        <f t="shared" si="11"/>
        <v>-0.03533629224991465</v>
      </c>
      <c r="G120" s="47"/>
      <c r="H120" s="47"/>
      <c r="I120" s="25"/>
      <c r="K120" s="209"/>
    </row>
    <row r="121" spans="1:11" ht="15">
      <c r="A121" s="84">
        <v>19</v>
      </c>
      <c r="B121" s="60" t="s">
        <v>161</v>
      </c>
      <c r="C121" s="670">
        <v>3410</v>
      </c>
      <c r="D121" s="671">
        <v>3232</v>
      </c>
      <c r="E121" s="125">
        <f t="shared" si="10"/>
        <v>-178</v>
      </c>
      <c r="F121" s="507">
        <f t="shared" si="11"/>
        <v>-0.05219941348973607</v>
      </c>
      <c r="G121" s="47"/>
      <c r="H121" s="47"/>
      <c r="I121" s="25"/>
      <c r="K121" s="209"/>
    </row>
    <row r="122" spans="1:11" ht="15">
      <c r="A122" s="84">
        <v>20</v>
      </c>
      <c r="B122" s="479" t="s">
        <v>175</v>
      </c>
      <c r="C122" s="670">
        <v>4156</v>
      </c>
      <c r="D122" s="671">
        <v>6147</v>
      </c>
      <c r="E122" s="125">
        <f t="shared" si="10"/>
        <v>1991</v>
      </c>
      <c r="F122" s="507">
        <f t="shared" si="11"/>
        <v>0.47906641000962463</v>
      </c>
      <c r="G122" s="48"/>
      <c r="H122" s="48"/>
      <c r="I122" s="25"/>
      <c r="K122" s="209"/>
    </row>
    <row r="123" spans="1:11" ht="15">
      <c r="A123" s="97">
        <v>21</v>
      </c>
      <c r="B123" s="479" t="s">
        <v>224</v>
      </c>
      <c r="C123" s="672">
        <v>8626</v>
      </c>
      <c r="D123" s="673">
        <v>8732</v>
      </c>
      <c r="E123" s="125">
        <f aca="true" t="shared" si="12" ref="E123:E129">D123-C123</f>
        <v>106</v>
      </c>
      <c r="F123" s="507">
        <f aca="true" t="shared" si="13" ref="F123:F129">E123/C123</f>
        <v>0.012288430326918618</v>
      </c>
      <c r="G123" s="48"/>
      <c r="H123" s="48"/>
      <c r="I123" s="25"/>
      <c r="K123" s="209"/>
    </row>
    <row r="124" spans="1:11" ht="15">
      <c r="A124" s="97">
        <v>22</v>
      </c>
      <c r="B124" s="479" t="s">
        <v>225</v>
      </c>
      <c r="C124" s="672">
        <v>3608</v>
      </c>
      <c r="D124" s="673">
        <v>1884</v>
      </c>
      <c r="E124" s="125">
        <f t="shared" si="12"/>
        <v>-1724</v>
      </c>
      <c r="F124" s="507">
        <f t="shared" si="13"/>
        <v>-0.4778270509977827</v>
      </c>
      <c r="G124" s="48"/>
      <c r="H124" s="48"/>
      <c r="I124" s="25"/>
      <c r="K124" s="209"/>
    </row>
    <row r="125" spans="1:11" ht="15">
      <c r="A125" s="97">
        <v>23</v>
      </c>
      <c r="B125" s="479" t="s">
        <v>226</v>
      </c>
      <c r="C125" s="672">
        <v>1994</v>
      </c>
      <c r="D125" s="673">
        <v>1746</v>
      </c>
      <c r="E125" s="847">
        <f t="shared" si="12"/>
        <v>-248</v>
      </c>
      <c r="F125" s="507">
        <f t="shared" si="13"/>
        <v>-0.12437311935807423</v>
      </c>
      <c r="G125" s="48"/>
      <c r="H125" s="48"/>
      <c r="I125" s="25"/>
      <c r="K125" s="209"/>
    </row>
    <row r="126" spans="1:11" ht="15">
      <c r="A126" s="98">
        <v>24</v>
      </c>
      <c r="B126" s="60" t="s">
        <v>333</v>
      </c>
      <c r="C126" s="840">
        <v>1264</v>
      </c>
      <c r="D126" s="840">
        <v>1353</v>
      </c>
      <c r="E126" s="848">
        <f t="shared" si="12"/>
        <v>89</v>
      </c>
      <c r="F126" s="846">
        <f t="shared" si="13"/>
        <v>0.07041139240506329</v>
      </c>
      <c r="G126" s="48"/>
      <c r="H126" s="48"/>
      <c r="I126" s="25"/>
      <c r="K126" s="209"/>
    </row>
    <row r="127" spans="1:11" ht="15">
      <c r="A127" s="98">
        <v>25</v>
      </c>
      <c r="B127" s="479" t="s">
        <v>334</v>
      </c>
      <c r="C127" s="840">
        <v>864</v>
      </c>
      <c r="D127" s="840">
        <v>942</v>
      </c>
      <c r="E127" s="848">
        <f t="shared" si="12"/>
        <v>78</v>
      </c>
      <c r="F127" s="846">
        <f t="shared" si="13"/>
        <v>0.09027777777777778</v>
      </c>
      <c r="G127" s="48"/>
      <c r="H127" s="48"/>
      <c r="I127" s="25"/>
      <c r="K127" s="209"/>
    </row>
    <row r="128" spans="1:11" ht="15">
      <c r="A128" s="98">
        <v>26</v>
      </c>
      <c r="B128" s="479" t="s">
        <v>335</v>
      </c>
      <c r="C128" s="840">
        <v>739</v>
      </c>
      <c r="D128" s="840">
        <v>902</v>
      </c>
      <c r="E128" s="848">
        <f t="shared" si="12"/>
        <v>163</v>
      </c>
      <c r="F128" s="846">
        <f t="shared" si="13"/>
        <v>0.22056833558863329</v>
      </c>
      <c r="G128" s="48"/>
      <c r="H128" s="48"/>
      <c r="I128" s="25"/>
      <c r="K128" s="209"/>
    </row>
    <row r="129" spans="1:11" ht="15.75" thickBot="1">
      <c r="A129" s="122"/>
      <c r="B129" s="86" t="s">
        <v>18</v>
      </c>
      <c r="C129" s="849">
        <v>100132</v>
      </c>
      <c r="D129" s="850">
        <v>98021</v>
      </c>
      <c r="E129" s="848">
        <f t="shared" si="12"/>
        <v>-2111</v>
      </c>
      <c r="F129" s="846">
        <f t="shared" si="13"/>
        <v>-0.02108217153357568</v>
      </c>
      <c r="G129" s="48"/>
      <c r="H129" s="48"/>
      <c r="I129" s="25"/>
      <c r="K129" s="209"/>
    </row>
    <row r="130" spans="1:11" ht="15.75">
      <c r="A130" s="109"/>
      <c r="B130" s="38"/>
      <c r="C130" s="551"/>
      <c r="D130" s="551"/>
      <c r="E130" s="552"/>
      <c r="F130" s="553"/>
      <c r="G130" s="48"/>
      <c r="H130" s="48"/>
      <c r="I130" s="25"/>
      <c r="K130" s="209"/>
    </row>
    <row r="131" spans="1:8" ht="15">
      <c r="A131" s="109"/>
      <c r="B131" s="38"/>
      <c r="C131" s="222"/>
      <c r="D131" s="223"/>
      <c r="E131" s="224"/>
      <c r="F131" s="237"/>
      <c r="G131" s="48"/>
      <c r="H131" s="48"/>
    </row>
    <row r="132" spans="1:8" ht="23.25" customHeight="1" thickBot="1">
      <c r="A132" s="902" t="s">
        <v>258</v>
      </c>
      <c r="B132" s="902"/>
      <c r="C132" s="902"/>
      <c r="D132" s="902"/>
      <c r="E132" s="902"/>
      <c r="F132" s="902"/>
      <c r="G132" s="902"/>
      <c r="H132" s="33"/>
    </row>
    <row r="133" spans="1:8" ht="64.5" customHeight="1">
      <c r="A133" s="80" t="s">
        <v>2</v>
      </c>
      <c r="B133" s="81" t="s">
        <v>62</v>
      </c>
      <c r="C133" s="81" t="s">
        <v>256</v>
      </c>
      <c r="D133" s="81" t="s">
        <v>92</v>
      </c>
      <c r="E133" s="82" t="s">
        <v>5</v>
      </c>
      <c r="F133" s="83" t="s">
        <v>6</v>
      </c>
      <c r="G133" s="47"/>
      <c r="H133" s="47"/>
    </row>
    <row r="134" spans="1:11" ht="15">
      <c r="A134" s="87">
        <v>1</v>
      </c>
      <c r="B134" s="60" t="s">
        <v>147</v>
      </c>
      <c r="C134" s="674">
        <v>1026</v>
      </c>
      <c r="D134" s="669">
        <v>896</v>
      </c>
      <c r="E134" s="163">
        <f>D134-C134</f>
        <v>-130</v>
      </c>
      <c r="F134" s="507">
        <f>E134/C134</f>
        <v>-0.1267056530214425</v>
      </c>
      <c r="G134" s="47"/>
      <c r="H134" s="47"/>
      <c r="I134" s="25"/>
      <c r="K134" s="209"/>
    </row>
    <row r="135" spans="1:11" ht="15">
      <c r="A135" s="87">
        <v>2</v>
      </c>
      <c r="B135" s="60" t="s">
        <v>148</v>
      </c>
      <c r="C135" s="674">
        <v>2747</v>
      </c>
      <c r="D135" s="669">
        <v>2623</v>
      </c>
      <c r="E135" s="163">
        <f aca="true" t="shared" si="14" ref="E135:E153">D135-C135</f>
        <v>-124</v>
      </c>
      <c r="F135" s="507">
        <f aca="true" t="shared" si="15" ref="F135:F153">E135/C135</f>
        <v>-0.045140152894066254</v>
      </c>
      <c r="G135" s="47"/>
      <c r="H135" s="47"/>
      <c r="I135" s="25"/>
      <c r="K135" s="209"/>
    </row>
    <row r="136" spans="1:11" ht="15">
      <c r="A136" s="87">
        <v>3</v>
      </c>
      <c r="B136" s="60" t="s">
        <v>149</v>
      </c>
      <c r="C136" s="674">
        <v>2238</v>
      </c>
      <c r="D136" s="669">
        <v>2042</v>
      </c>
      <c r="E136" s="163">
        <f t="shared" si="14"/>
        <v>-196</v>
      </c>
      <c r="F136" s="507">
        <f t="shared" si="15"/>
        <v>-0.08757819481680071</v>
      </c>
      <c r="G136" s="47"/>
      <c r="H136" s="47"/>
      <c r="I136" s="25"/>
      <c r="K136" s="209"/>
    </row>
    <row r="137" spans="1:11" ht="15">
      <c r="A137" s="87">
        <v>4</v>
      </c>
      <c r="B137" s="60" t="s">
        <v>190</v>
      </c>
      <c r="C137" s="674">
        <v>3060</v>
      </c>
      <c r="D137" s="669">
        <v>3269</v>
      </c>
      <c r="E137" s="163">
        <f t="shared" si="14"/>
        <v>209</v>
      </c>
      <c r="F137" s="507">
        <f t="shared" si="15"/>
        <v>0.06830065359477124</v>
      </c>
      <c r="G137" s="47"/>
      <c r="H137" s="47"/>
      <c r="I137" s="25"/>
      <c r="K137" s="209"/>
    </row>
    <row r="138" spans="1:11" ht="15">
      <c r="A138" s="87">
        <v>5</v>
      </c>
      <c r="B138" s="60" t="s">
        <v>150</v>
      </c>
      <c r="C138" s="674">
        <v>887</v>
      </c>
      <c r="D138" s="669">
        <v>712</v>
      </c>
      <c r="E138" s="163">
        <f t="shared" si="14"/>
        <v>-175</v>
      </c>
      <c r="F138" s="507">
        <f t="shared" si="15"/>
        <v>-0.19729425028184894</v>
      </c>
      <c r="G138" s="47"/>
      <c r="H138" s="47"/>
      <c r="I138" s="25"/>
      <c r="K138" s="209"/>
    </row>
    <row r="139" spans="1:11" ht="15">
      <c r="A139" s="87">
        <v>6</v>
      </c>
      <c r="B139" s="60" t="s">
        <v>191</v>
      </c>
      <c r="C139" s="674">
        <v>1873</v>
      </c>
      <c r="D139" s="669">
        <v>1898</v>
      </c>
      <c r="E139" s="163">
        <f t="shared" si="14"/>
        <v>25</v>
      </c>
      <c r="F139" s="507">
        <f t="shared" si="15"/>
        <v>0.013347570742124934</v>
      </c>
      <c r="G139" s="47"/>
      <c r="H139" s="47"/>
      <c r="I139" s="25"/>
      <c r="K139" s="209"/>
    </row>
    <row r="140" spans="1:11" ht="15">
      <c r="A140" s="87">
        <v>7</v>
      </c>
      <c r="B140" s="60" t="s">
        <v>151</v>
      </c>
      <c r="C140" s="674">
        <v>1472</v>
      </c>
      <c r="D140" s="669">
        <v>1210</v>
      </c>
      <c r="E140" s="163">
        <f t="shared" si="14"/>
        <v>-262</v>
      </c>
      <c r="F140" s="507">
        <f t="shared" si="15"/>
        <v>-0.17798913043478262</v>
      </c>
      <c r="G140" s="47"/>
      <c r="H140" s="47"/>
      <c r="I140" s="25"/>
      <c r="K140" s="209"/>
    </row>
    <row r="141" spans="1:11" ht="15">
      <c r="A141" s="87">
        <v>8</v>
      </c>
      <c r="B141" s="60" t="s">
        <v>152</v>
      </c>
      <c r="C141" s="674">
        <v>4100</v>
      </c>
      <c r="D141" s="669">
        <v>3220</v>
      </c>
      <c r="E141" s="163">
        <f t="shared" si="14"/>
        <v>-880</v>
      </c>
      <c r="F141" s="507">
        <f t="shared" si="15"/>
        <v>-0.2146341463414634</v>
      </c>
      <c r="G141" s="47"/>
      <c r="H141" s="47"/>
      <c r="I141" s="25"/>
      <c r="K141" s="209"/>
    </row>
    <row r="142" spans="1:11" ht="15">
      <c r="A142" s="87">
        <v>9</v>
      </c>
      <c r="B142" s="60" t="s">
        <v>153</v>
      </c>
      <c r="C142" s="674">
        <v>1275</v>
      </c>
      <c r="D142" s="669">
        <v>3327</v>
      </c>
      <c r="E142" s="163">
        <f t="shared" si="14"/>
        <v>2052</v>
      </c>
      <c r="F142" s="507">
        <f t="shared" si="15"/>
        <v>1.6094117647058823</v>
      </c>
      <c r="G142" s="47"/>
      <c r="H142" s="47"/>
      <c r="I142" s="25"/>
      <c r="K142" s="209"/>
    </row>
    <row r="143" spans="1:11" ht="15">
      <c r="A143" s="87">
        <v>10</v>
      </c>
      <c r="B143" s="60" t="s">
        <v>154</v>
      </c>
      <c r="C143" s="674">
        <v>3471</v>
      </c>
      <c r="D143" s="669">
        <v>3643</v>
      </c>
      <c r="E143" s="163">
        <f t="shared" si="14"/>
        <v>172</v>
      </c>
      <c r="F143" s="507">
        <f t="shared" si="15"/>
        <v>0.049553442811869776</v>
      </c>
      <c r="G143" s="47"/>
      <c r="H143" s="47"/>
      <c r="I143" s="25"/>
      <c r="K143" s="209"/>
    </row>
    <row r="144" spans="1:11" ht="15">
      <c r="A144" s="87">
        <v>11</v>
      </c>
      <c r="B144" s="60" t="s">
        <v>155</v>
      </c>
      <c r="C144" s="674">
        <v>1581</v>
      </c>
      <c r="D144" s="669">
        <v>1309</v>
      </c>
      <c r="E144" s="163">
        <f t="shared" si="14"/>
        <v>-272</v>
      </c>
      <c r="F144" s="507">
        <f t="shared" si="15"/>
        <v>-0.17204301075268819</v>
      </c>
      <c r="G144" s="47"/>
      <c r="H144" s="47"/>
      <c r="I144" s="25"/>
      <c r="K144" s="209"/>
    </row>
    <row r="145" spans="1:11" ht="15">
      <c r="A145" s="87">
        <v>12</v>
      </c>
      <c r="B145" s="60" t="s">
        <v>192</v>
      </c>
      <c r="C145" s="674">
        <v>945</v>
      </c>
      <c r="D145" s="669">
        <v>944</v>
      </c>
      <c r="E145" s="163">
        <f t="shared" si="14"/>
        <v>-1</v>
      </c>
      <c r="F145" s="507">
        <f t="shared" si="15"/>
        <v>-0.0010582010582010583</v>
      </c>
      <c r="G145" s="47"/>
      <c r="H145" s="47"/>
      <c r="I145" s="25"/>
      <c r="K145" s="209"/>
    </row>
    <row r="146" spans="1:11" ht="15">
      <c r="A146" s="87">
        <v>13</v>
      </c>
      <c r="B146" s="60" t="s">
        <v>156</v>
      </c>
      <c r="C146" s="674">
        <v>2279</v>
      </c>
      <c r="D146" s="669">
        <v>2240</v>
      </c>
      <c r="E146" s="163">
        <f t="shared" si="14"/>
        <v>-39</v>
      </c>
      <c r="F146" s="507">
        <f t="shared" si="15"/>
        <v>-0.017112768758227294</v>
      </c>
      <c r="G146" s="47"/>
      <c r="H146" s="47"/>
      <c r="I146" s="25"/>
      <c r="K146" s="209"/>
    </row>
    <row r="147" spans="1:11" ht="15">
      <c r="A147" s="87">
        <v>14</v>
      </c>
      <c r="B147" s="60" t="s">
        <v>157</v>
      </c>
      <c r="C147" s="674">
        <v>208</v>
      </c>
      <c r="D147" s="669">
        <v>208</v>
      </c>
      <c r="E147" s="163">
        <f t="shared" si="14"/>
        <v>0</v>
      </c>
      <c r="F147" s="507">
        <f t="shared" si="15"/>
        <v>0</v>
      </c>
      <c r="G147" s="47"/>
      <c r="H147" s="47"/>
      <c r="I147" s="25"/>
      <c r="K147" s="209"/>
    </row>
    <row r="148" spans="1:11" ht="15">
      <c r="A148" s="87">
        <v>15</v>
      </c>
      <c r="B148" s="60" t="s">
        <v>158</v>
      </c>
      <c r="C148" s="674">
        <v>2158</v>
      </c>
      <c r="D148" s="669">
        <v>2068</v>
      </c>
      <c r="E148" s="163">
        <f t="shared" si="14"/>
        <v>-90</v>
      </c>
      <c r="F148" s="507">
        <f t="shared" si="15"/>
        <v>-0.04170528266913809</v>
      </c>
      <c r="G148" s="47"/>
      <c r="H148" s="47"/>
      <c r="I148" s="25"/>
      <c r="K148" s="209"/>
    </row>
    <row r="149" spans="1:11" ht="15">
      <c r="A149" s="87">
        <v>16</v>
      </c>
      <c r="B149" s="60" t="s">
        <v>193</v>
      </c>
      <c r="C149" s="674">
        <v>3432</v>
      </c>
      <c r="D149" s="669">
        <v>3535</v>
      </c>
      <c r="E149" s="163">
        <f t="shared" si="14"/>
        <v>103</v>
      </c>
      <c r="F149" s="507">
        <f t="shared" si="15"/>
        <v>0.030011655011655012</v>
      </c>
      <c r="G149" s="47"/>
      <c r="H149" s="47"/>
      <c r="I149" s="25"/>
      <c r="K149" s="209"/>
    </row>
    <row r="150" spans="1:11" ht="15">
      <c r="A150" s="87">
        <v>17</v>
      </c>
      <c r="B150" s="60" t="s">
        <v>159</v>
      </c>
      <c r="C150" s="674">
        <v>775</v>
      </c>
      <c r="D150" s="669">
        <v>687</v>
      </c>
      <c r="E150" s="163">
        <f t="shared" si="14"/>
        <v>-88</v>
      </c>
      <c r="F150" s="507">
        <f t="shared" si="15"/>
        <v>-0.1135483870967742</v>
      </c>
      <c r="G150" s="47"/>
      <c r="H150" s="47"/>
      <c r="I150" s="25"/>
      <c r="K150" s="209"/>
    </row>
    <row r="151" spans="1:11" ht="15">
      <c r="A151" s="87">
        <v>18</v>
      </c>
      <c r="B151" s="60" t="s">
        <v>160</v>
      </c>
      <c r="C151" s="674">
        <v>6832</v>
      </c>
      <c r="D151" s="669">
        <v>6745</v>
      </c>
      <c r="E151" s="163">
        <f t="shared" si="14"/>
        <v>-87</v>
      </c>
      <c r="F151" s="507">
        <f t="shared" si="15"/>
        <v>-0.012734192037470726</v>
      </c>
      <c r="G151" s="47"/>
      <c r="H151" s="47"/>
      <c r="I151" s="25"/>
      <c r="K151" s="209"/>
    </row>
    <row r="152" spans="1:11" ht="15">
      <c r="A152" s="87">
        <v>19</v>
      </c>
      <c r="B152" s="60" t="s">
        <v>161</v>
      </c>
      <c r="C152" s="674">
        <v>2099</v>
      </c>
      <c r="D152" s="669">
        <v>2131</v>
      </c>
      <c r="E152" s="163">
        <f t="shared" si="14"/>
        <v>32</v>
      </c>
      <c r="F152" s="507">
        <f t="shared" si="15"/>
        <v>0.015245354930919485</v>
      </c>
      <c r="G152" s="47"/>
      <c r="H152" s="47"/>
      <c r="I152" s="25"/>
      <c r="K152" s="209"/>
    </row>
    <row r="153" spans="1:11" ht="15">
      <c r="A153" s="87">
        <v>20</v>
      </c>
      <c r="B153" s="479" t="s">
        <v>175</v>
      </c>
      <c r="C153" s="675">
        <v>2376</v>
      </c>
      <c r="D153" s="677">
        <v>3086</v>
      </c>
      <c r="E153" s="163">
        <f t="shared" si="14"/>
        <v>710</v>
      </c>
      <c r="F153" s="507">
        <f t="shared" si="15"/>
        <v>0.2988215488215488</v>
      </c>
      <c r="G153" s="47"/>
      <c r="H153" s="47"/>
      <c r="I153" s="25"/>
      <c r="K153" s="209"/>
    </row>
    <row r="154" spans="1:11" ht="15">
      <c r="A154" s="668">
        <v>21</v>
      </c>
      <c r="B154" s="479" t="s">
        <v>224</v>
      </c>
      <c r="C154" s="675">
        <v>5601</v>
      </c>
      <c r="D154" s="677">
        <v>5594</v>
      </c>
      <c r="E154" s="163">
        <f aca="true" t="shared" si="16" ref="E154:E160">D154-C154</f>
        <v>-7</v>
      </c>
      <c r="F154" s="507">
        <f aca="true" t="shared" si="17" ref="F154:F160">E154/C154</f>
        <v>-0.001249776825566863</v>
      </c>
      <c r="G154" s="47"/>
      <c r="H154" s="47"/>
      <c r="I154" s="25"/>
      <c r="K154" s="209"/>
    </row>
    <row r="155" spans="1:11" ht="15">
      <c r="A155" s="668">
        <v>22</v>
      </c>
      <c r="B155" s="479" t="s">
        <v>225</v>
      </c>
      <c r="C155" s="675">
        <v>647</v>
      </c>
      <c r="D155" s="677">
        <v>745</v>
      </c>
      <c r="E155" s="163">
        <f t="shared" si="16"/>
        <v>98</v>
      </c>
      <c r="F155" s="507">
        <f t="shared" si="17"/>
        <v>0.15146831530139104</v>
      </c>
      <c r="G155" s="47"/>
      <c r="H155" s="47"/>
      <c r="I155" s="25"/>
      <c r="K155" s="209"/>
    </row>
    <row r="156" spans="1:11" ht="15">
      <c r="A156" s="668">
        <v>23</v>
      </c>
      <c r="B156" s="479" t="s">
        <v>226</v>
      </c>
      <c r="C156" s="851">
        <v>1305</v>
      </c>
      <c r="D156" s="852">
        <v>1242</v>
      </c>
      <c r="E156" s="853">
        <f t="shared" si="16"/>
        <v>-63</v>
      </c>
      <c r="F156" s="854">
        <f t="shared" si="17"/>
        <v>-0.04827586206896552</v>
      </c>
      <c r="G156" s="47"/>
      <c r="H156" s="47"/>
      <c r="I156" s="25"/>
      <c r="K156" s="209"/>
    </row>
    <row r="157" spans="1:11" ht="15">
      <c r="A157" s="98">
        <v>24</v>
      </c>
      <c r="B157" s="60" t="s">
        <v>333</v>
      </c>
      <c r="C157" s="17">
        <v>577</v>
      </c>
      <c r="D157" s="17">
        <v>523</v>
      </c>
      <c r="E157" s="163">
        <f t="shared" si="16"/>
        <v>-54</v>
      </c>
      <c r="F157" s="507">
        <f t="shared" si="17"/>
        <v>-0.09358752166377816</v>
      </c>
      <c r="G157" s="47"/>
      <c r="H157" s="47"/>
      <c r="I157" s="25"/>
      <c r="K157" s="209"/>
    </row>
    <row r="158" spans="1:11" ht="15">
      <c r="A158" s="98">
        <v>25</v>
      </c>
      <c r="B158" s="479" t="s">
        <v>334</v>
      </c>
      <c r="C158" s="17">
        <v>250</v>
      </c>
      <c r="D158" s="17">
        <v>510</v>
      </c>
      <c r="E158" s="853">
        <f t="shared" si="16"/>
        <v>260</v>
      </c>
      <c r="F158" s="507">
        <f t="shared" si="17"/>
        <v>1.04</v>
      </c>
      <c r="G158" s="47"/>
      <c r="H158" s="47"/>
      <c r="I158" s="25"/>
      <c r="K158" s="209"/>
    </row>
    <row r="159" spans="1:11" ht="15">
      <c r="A159" s="98">
        <v>26</v>
      </c>
      <c r="B159" s="479" t="s">
        <v>335</v>
      </c>
      <c r="C159" s="17">
        <v>616</v>
      </c>
      <c r="D159" s="17">
        <v>734</v>
      </c>
      <c r="E159" s="163">
        <f t="shared" si="16"/>
        <v>118</v>
      </c>
      <c r="F159" s="854">
        <f t="shared" si="17"/>
        <v>0.19155844155844157</v>
      </c>
      <c r="G159" s="47"/>
      <c r="H159" s="47"/>
      <c r="I159" s="25"/>
      <c r="K159" s="209"/>
    </row>
    <row r="160" spans="1:11" ht="15.75" thickBot="1">
      <c r="A160" s="122"/>
      <c r="B160" s="86" t="s">
        <v>10</v>
      </c>
      <c r="C160" s="855">
        <v>53830</v>
      </c>
      <c r="D160" s="856">
        <v>55141</v>
      </c>
      <c r="E160" s="853">
        <f t="shared" si="16"/>
        <v>1311</v>
      </c>
      <c r="F160" s="507">
        <f t="shared" si="17"/>
        <v>0.024354449191900426</v>
      </c>
      <c r="G160" s="48"/>
      <c r="H160" s="48"/>
      <c r="I160" s="25"/>
      <c r="K160" s="209"/>
    </row>
    <row r="161" spans="1:8" ht="15">
      <c r="A161" s="109"/>
      <c r="B161" s="38"/>
      <c r="C161" s="222"/>
      <c r="D161" s="223"/>
      <c r="E161" s="224"/>
      <c r="F161" s="225"/>
      <c r="G161" s="48"/>
      <c r="H161" s="48"/>
    </row>
    <row r="162" spans="1:8" ht="15">
      <c r="A162" s="109"/>
      <c r="B162" s="38"/>
      <c r="C162" s="222"/>
      <c r="D162" s="223"/>
      <c r="E162" s="224"/>
      <c r="F162" s="225"/>
      <c r="G162" s="48"/>
      <c r="H162" s="48"/>
    </row>
    <row r="163" spans="1:8" ht="23.25" customHeight="1" thickBot="1">
      <c r="A163" s="902" t="s">
        <v>259</v>
      </c>
      <c r="B163" s="902"/>
      <c r="C163" s="902"/>
      <c r="D163" s="902"/>
      <c r="E163" s="902"/>
      <c r="F163" s="902"/>
      <c r="G163" s="902"/>
      <c r="H163" s="33"/>
    </row>
    <row r="164" spans="1:8" ht="60">
      <c r="A164" s="80" t="s">
        <v>2</v>
      </c>
      <c r="B164" s="81" t="s">
        <v>62</v>
      </c>
      <c r="C164" s="81" t="s">
        <v>260</v>
      </c>
      <c r="D164" s="81" t="s">
        <v>92</v>
      </c>
      <c r="E164" s="82" t="s">
        <v>5</v>
      </c>
      <c r="F164" s="83" t="s">
        <v>6</v>
      </c>
      <c r="G164" s="47"/>
      <c r="H164" s="47"/>
    </row>
    <row r="165" spans="1:9" ht="15">
      <c r="A165" s="87">
        <v>1</v>
      </c>
      <c r="B165" s="60" t="s">
        <v>147</v>
      </c>
      <c r="C165" s="487">
        <v>2741</v>
      </c>
      <c r="D165" s="522">
        <v>2348</v>
      </c>
      <c r="E165" s="125">
        <f aca="true" t="shared" si="18" ref="E165:E184">D165-C165</f>
        <v>-393</v>
      </c>
      <c r="F165" s="507">
        <f aca="true" t="shared" si="19" ref="F165:F188">E165/C165</f>
        <v>-0.1433783290769792</v>
      </c>
      <c r="G165" s="47"/>
      <c r="H165" s="47"/>
      <c r="I165" s="25"/>
    </row>
    <row r="166" spans="1:9" ht="15">
      <c r="A166" s="87">
        <v>2</v>
      </c>
      <c r="B166" s="60" t="s">
        <v>148</v>
      </c>
      <c r="C166" s="487">
        <v>4790</v>
      </c>
      <c r="D166" s="522">
        <v>4562</v>
      </c>
      <c r="E166" s="125">
        <f t="shared" si="18"/>
        <v>-228</v>
      </c>
      <c r="F166" s="507">
        <f t="shared" si="19"/>
        <v>-0.04759916492693111</v>
      </c>
      <c r="G166" s="47"/>
      <c r="H166" s="47"/>
      <c r="I166" s="25"/>
    </row>
    <row r="167" spans="1:9" ht="15">
      <c r="A167" s="87">
        <v>3</v>
      </c>
      <c r="B167" s="60" t="s">
        <v>149</v>
      </c>
      <c r="C167" s="487">
        <v>6099</v>
      </c>
      <c r="D167" s="522">
        <v>5950</v>
      </c>
      <c r="E167" s="125">
        <f t="shared" si="18"/>
        <v>-149</v>
      </c>
      <c r="F167" s="507">
        <f t="shared" si="19"/>
        <v>-0.02443023446466634</v>
      </c>
      <c r="G167" s="47"/>
      <c r="H167" s="47"/>
      <c r="I167" s="25"/>
    </row>
    <row r="168" spans="1:9" ht="15">
      <c r="A168" s="87">
        <v>4</v>
      </c>
      <c r="B168" s="60" t="s">
        <v>190</v>
      </c>
      <c r="C168" s="487">
        <v>5785</v>
      </c>
      <c r="D168" s="522">
        <v>5728</v>
      </c>
      <c r="E168" s="125">
        <f t="shared" si="18"/>
        <v>-57</v>
      </c>
      <c r="F168" s="507">
        <f t="shared" si="19"/>
        <v>-0.009853068280034571</v>
      </c>
      <c r="G168" s="47"/>
      <c r="H168" s="47"/>
      <c r="I168" s="25"/>
    </row>
    <row r="169" spans="1:9" ht="15">
      <c r="A169" s="87">
        <v>5</v>
      </c>
      <c r="B169" s="60" t="s">
        <v>150</v>
      </c>
      <c r="C169" s="487">
        <v>2258</v>
      </c>
      <c r="D169" s="522">
        <v>1953</v>
      </c>
      <c r="E169" s="125">
        <f t="shared" si="18"/>
        <v>-305</v>
      </c>
      <c r="F169" s="507">
        <f t="shared" si="19"/>
        <v>-0.13507528786536757</v>
      </c>
      <c r="G169" s="47"/>
      <c r="H169" s="47"/>
      <c r="I169" s="25"/>
    </row>
    <row r="170" spans="1:9" s="20" customFormat="1" ht="15">
      <c r="A170" s="608">
        <v>6</v>
      </c>
      <c r="B170" s="547" t="s">
        <v>191</v>
      </c>
      <c r="C170" s="487">
        <v>5148</v>
      </c>
      <c r="D170" s="522">
        <v>4595</v>
      </c>
      <c r="E170" s="609">
        <f t="shared" si="18"/>
        <v>-553</v>
      </c>
      <c r="F170" s="610">
        <f t="shared" si="19"/>
        <v>-0.10742035742035742</v>
      </c>
      <c r="G170" s="611"/>
      <c r="H170" s="611"/>
      <c r="I170" s="24"/>
    </row>
    <row r="171" spans="1:9" ht="15">
      <c r="A171" s="87">
        <v>7</v>
      </c>
      <c r="B171" s="60" t="s">
        <v>151</v>
      </c>
      <c r="C171" s="487">
        <v>2197</v>
      </c>
      <c r="D171" s="522">
        <v>2083</v>
      </c>
      <c r="E171" s="125">
        <f t="shared" si="18"/>
        <v>-114</v>
      </c>
      <c r="F171" s="507">
        <f t="shared" si="19"/>
        <v>-0.05188893946290396</v>
      </c>
      <c r="G171" s="47"/>
      <c r="H171" s="47"/>
      <c r="I171" s="25"/>
    </row>
    <row r="172" spans="1:9" ht="15">
      <c r="A172" s="87">
        <v>8</v>
      </c>
      <c r="B172" s="60" t="s">
        <v>152</v>
      </c>
      <c r="C172" s="487">
        <v>5834</v>
      </c>
      <c r="D172" s="522">
        <v>5729</v>
      </c>
      <c r="E172" s="125">
        <f t="shared" si="18"/>
        <v>-105</v>
      </c>
      <c r="F172" s="507">
        <f t="shared" si="19"/>
        <v>-0.01799794309221803</v>
      </c>
      <c r="G172" s="47"/>
      <c r="H172" s="47"/>
      <c r="I172" s="25"/>
    </row>
    <row r="173" spans="1:9" ht="15">
      <c r="A173" s="87">
        <v>9</v>
      </c>
      <c r="B173" s="60" t="s">
        <v>153</v>
      </c>
      <c r="C173" s="487">
        <v>4118</v>
      </c>
      <c r="D173" s="522">
        <v>4102</v>
      </c>
      <c r="E173" s="125">
        <f t="shared" si="18"/>
        <v>-16</v>
      </c>
      <c r="F173" s="507">
        <f t="shared" si="19"/>
        <v>-0.003885381253035454</v>
      </c>
      <c r="G173" s="47"/>
      <c r="H173" s="47"/>
      <c r="I173" s="25"/>
    </row>
    <row r="174" spans="1:9" ht="15">
      <c r="A174" s="87">
        <v>10</v>
      </c>
      <c r="B174" s="60" t="s">
        <v>154</v>
      </c>
      <c r="C174" s="487">
        <v>5603</v>
      </c>
      <c r="D174" s="522">
        <v>5547</v>
      </c>
      <c r="E174" s="125">
        <f t="shared" si="18"/>
        <v>-56</v>
      </c>
      <c r="F174" s="507">
        <f t="shared" si="19"/>
        <v>-0.009994645725504195</v>
      </c>
      <c r="G174" s="47"/>
      <c r="H174" s="47"/>
      <c r="I174" s="25"/>
    </row>
    <row r="175" spans="1:9" ht="15">
      <c r="A175" s="87">
        <v>11</v>
      </c>
      <c r="B175" s="60" t="s">
        <v>155</v>
      </c>
      <c r="C175" s="487">
        <v>1946</v>
      </c>
      <c r="D175" s="522">
        <v>1941</v>
      </c>
      <c r="E175" s="125">
        <f t="shared" si="18"/>
        <v>-5</v>
      </c>
      <c r="F175" s="507">
        <f t="shared" si="19"/>
        <v>-0.0025693730729701952</v>
      </c>
      <c r="G175" s="47"/>
      <c r="H175" s="47"/>
      <c r="I175" s="25"/>
    </row>
    <row r="176" spans="1:9" s="20" customFormat="1" ht="15">
      <c r="A176" s="608">
        <v>12</v>
      </c>
      <c r="B176" s="547" t="s">
        <v>192</v>
      </c>
      <c r="C176" s="487">
        <v>1504</v>
      </c>
      <c r="D176" s="522">
        <v>1444</v>
      </c>
      <c r="E176" s="609">
        <f t="shared" si="18"/>
        <v>-60</v>
      </c>
      <c r="F176" s="610">
        <f t="shared" si="19"/>
        <v>-0.0398936170212766</v>
      </c>
      <c r="G176" s="611"/>
      <c r="H176" s="611"/>
      <c r="I176" s="24"/>
    </row>
    <row r="177" spans="1:9" ht="15">
      <c r="A177" s="87">
        <v>13</v>
      </c>
      <c r="B177" s="60" t="s">
        <v>227</v>
      </c>
      <c r="C177" s="487">
        <v>4241</v>
      </c>
      <c r="D177" s="522">
        <v>4150</v>
      </c>
      <c r="E177" s="125">
        <f t="shared" si="18"/>
        <v>-91</v>
      </c>
      <c r="F177" s="507">
        <f t="shared" si="19"/>
        <v>-0.021457203489742987</v>
      </c>
      <c r="G177" s="47"/>
      <c r="H177" s="47"/>
      <c r="I177" s="25"/>
    </row>
    <row r="178" spans="1:9" ht="15">
      <c r="A178" s="87">
        <v>14</v>
      </c>
      <c r="B178" s="60" t="s">
        <v>157</v>
      </c>
      <c r="C178" s="487">
        <v>586</v>
      </c>
      <c r="D178" s="522">
        <v>579</v>
      </c>
      <c r="E178" s="125">
        <f t="shared" si="18"/>
        <v>-7</v>
      </c>
      <c r="F178" s="507">
        <f t="shared" si="19"/>
        <v>-0.011945392491467578</v>
      </c>
      <c r="G178" s="47"/>
      <c r="H178" s="47"/>
      <c r="I178" s="25"/>
    </row>
    <row r="179" spans="1:9" ht="15">
      <c r="A179" s="87">
        <v>15</v>
      </c>
      <c r="B179" s="60" t="s">
        <v>158</v>
      </c>
      <c r="C179" s="487">
        <v>3641</v>
      </c>
      <c r="D179" s="522">
        <v>3280</v>
      </c>
      <c r="E179" s="125">
        <f t="shared" si="18"/>
        <v>-361</v>
      </c>
      <c r="F179" s="507">
        <f t="shared" si="19"/>
        <v>-0.09914858555341939</v>
      </c>
      <c r="G179" s="47"/>
      <c r="H179" s="47"/>
      <c r="I179" s="25"/>
    </row>
    <row r="180" spans="1:9" ht="15">
      <c r="A180" s="87">
        <v>16</v>
      </c>
      <c r="B180" s="60" t="s">
        <v>193</v>
      </c>
      <c r="C180" s="487">
        <v>7129</v>
      </c>
      <c r="D180" s="522">
        <v>6376</v>
      </c>
      <c r="E180" s="125">
        <f t="shared" si="18"/>
        <v>-753</v>
      </c>
      <c r="F180" s="507">
        <f t="shared" si="19"/>
        <v>-0.10562491232992005</v>
      </c>
      <c r="G180" s="47"/>
      <c r="H180" s="47"/>
      <c r="I180" s="25"/>
    </row>
    <row r="181" spans="1:9" ht="15">
      <c r="A181" s="87">
        <v>17</v>
      </c>
      <c r="B181" s="60" t="s">
        <v>159</v>
      </c>
      <c r="C181" s="487">
        <v>1478</v>
      </c>
      <c r="D181" s="522">
        <v>1414</v>
      </c>
      <c r="E181" s="125">
        <f t="shared" si="18"/>
        <v>-64</v>
      </c>
      <c r="F181" s="507">
        <f t="shared" si="19"/>
        <v>-0.04330175913396482</v>
      </c>
      <c r="G181" s="47"/>
      <c r="H181" s="47"/>
      <c r="I181" s="25"/>
    </row>
    <row r="182" spans="1:9" ht="15">
      <c r="A182" s="87">
        <v>18</v>
      </c>
      <c r="B182" s="60" t="s">
        <v>160</v>
      </c>
      <c r="C182" s="487">
        <v>11366</v>
      </c>
      <c r="D182" s="522">
        <v>11302</v>
      </c>
      <c r="E182" s="125">
        <f t="shared" si="18"/>
        <v>-64</v>
      </c>
      <c r="F182" s="507">
        <f t="shared" si="19"/>
        <v>-0.005630828787612177</v>
      </c>
      <c r="G182" s="47"/>
      <c r="H182" s="47"/>
      <c r="I182" s="25"/>
    </row>
    <row r="183" spans="1:9" ht="15">
      <c r="A183" s="87">
        <v>19</v>
      </c>
      <c r="B183" s="60" t="s">
        <v>161</v>
      </c>
      <c r="C183" s="487">
        <v>3413</v>
      </c>
      <c r="D183" s="522">
        <v>3232</v>
      </c>
      <c r="E183" s="125">
        <f t="shared" si="18"/>
        <v>-181</v>
      </c>
      <c r="F183" s="507">
        <f t="shared" si="19"/>
        <v>-0.05303252270729564</v>
      </c>
      <c r="G183" s="47"/>
      <c r="H183" s="47"/>
      <c r="I183" s="25"/>
    </row>
    <row r="184" spans="1:9" ht="15">
      <c r="A184" s="87">
        <v>20</v>
      </c>
      <c r="B184" s="479" t="s">
        <v>175</v>
      </c>
      <c r="C184" s="488">
        <v>6634</v>
      </c>
      <c r="D184" s="523">
        <v>6147</v>
      </c>
      <c r="E184" s="125">
        <f t="shared" si="18"/>
        <v>-487</v>
      </c>
      <c r="F184" s="507">
        <f t="shared" si="19"/>
        <v>-0.07340970756707868</v>
      </c>
      <c r="G184" s="47"/>
      <c r="H184" s="47"/>
      <c r="I184" s="25"/>
    </row>
    <row r="185" spans="1:9" ht="15">
      <c r="A185" s="668">
        <v>21</v>
      </c>
      <c r="B185" s="479" t="s">
        <v>224</v>
      </c>
      <c r="C185" s="488">
        <v>9096</v>
      </c>
      <c r="D185" s="523">
        <v>8732</v>
      </c>
      <c r="E185" s="125">
        <f aca="true" t="shared" si="20" ref="E185:E191">D185-C185</f>
        <v>-364</v>
      </c>
      <c r="F185" s="507">
        <f>E185/C185</f>
        <v>-0.04001759014951627</v>
      </c>
      <c r="G185" s="47"/>
      <c r="H185" s="47"/>
      <c r="I185" s="25"/>
    </row>
    <row r="186" spans="1:9" ht="15">
      <c r="A186" s="668">
        <v>22</v>
      </c>
      <c r="B186" s="479" t="s">
        <v>225</v>
      </c>
      <c r="C186" s="488">
        <v>1885</v>
      </c>
      <c r="D186" s="523">
        <v>1884</v>
      </c>
      <c r="E186" s="125">
        <f t="shared" si="20"/>
        <v>-1</v>
      </c>
      <c r="F186" s="507">
        <f>E186/C186</f>
        <v>-0.0005305039787798408</v>
      </c>
      <c r="G186" s="47"/>
      <c r="H186" s="47"/>
      <c r="I186" s="25"/>
    </row>
    <row r="187" spans="1:9" ht="15">
      <c r="A187" s="668">
        <v>23</v>
      </c>
      <c r="B187" s="479" t="s">
        <v>226</v>
      </c>
      <c r="C187" s="488">
        <v>1839</v>
      </c>
      <c r="D187" s="523">
        <v>1746</v>
      </c>
      <c r="E187" s="125">
        <f t="shared" si="20"/>
        <v>-93</v>
      </c>
      <c r="F187" s="507">
        <f>E187/C187</f>
        <v>-0.05057096247960848</v>
      </c>
      <c r="G187" s="47"/>
      <c r="H187" s="47"/>
      <c r="I187" s="25"/>
    </row>
    <row r="188" spans="1:9" ht="15">
      <c r="A188" s="98">
        <v>24</v>
      </c>
      <c r="B188" s="479" t="s">
        <v>333</v>
      </c>
      <c r="C188" s="488">
        <v>1378</v>
      </c>
      <c r="D188" s="523">
        <v>1353</v>
      </c>
      <c r="E188" s="125">
        <f t="shared" si="20"/>
        <v>-25</v>
      </c>
      <c r="F188" s="507">
        <f t="shared" si="19"/>
        <v>-0.018142235123367198</v>
      </c>
      <c r="G188" s="47"/>
      <c r="H188" s="47"/>
      <c r="I188" s="25"/>
    </row>
    <row r="189" spans="1:9" ht="15">
      <c r="A189" s="98">
        <v>25</v>
      </c>
      <c r="B189" s="479" t="s">
        <v>334</v>
      </c>
      <c r="C189" s="488">
        <v>943</v>
      </c>
      <c r="D189" s="523">
        <v>942</v>
      </c>
      <c r="E189" s="125">
        <f t="shared" si="20"/>
        <v>-1</v>
      </c>
      <c r="F189" s="507">
        <f>E189/C189</f>
        <v>-0.0010604453870625664</v>
      </c>
      <c r="G189" s="47"/>
      <c r="H189" s="47"/>
      <c r="I189" s="25"/>
    </row>
    <row r="190" spans="1:9" ht="15">
      <c r="A190" s="98">
        <v>26</v>
      </c>
      <c r="B190" s="479" t="s">
        <v>335</v>
      </c>
      <c r="C190" s="488">
        <v>931</v>
      </c>
      <c r="D190" s="523">
        <v>902</v>
      </c>
      <c r="E190" s="125">
        <f t="shared" si="20"/>
        <v>-29</v>
      </c>
      <c r="F190" s="507">
        <f>E190/C190</f>
        <v>-0.031149301825993556</v>
      </c>
      <c r="G190" s="47"/>
      <c r="H190" s="47"/>
      <c r="I190" s="25"/>
    </row>
    <row r="191" spans="1:10" ht="15.75" thickBot="1">
      <c r="A191" s="122" t="s">
        <v>18</v>
      </c>
      <c r="B191" s="86"/>
      <c r="C191" s="489">
        <v>102583</v>
      </c>
      <c r="D191" s="489">
        <v>98021</v>
      </c>
      <c r="E191" s="125">
        <f t="shared" si="20"/>
        <v>-4562</v>
      </c>
      <c r="F191" s="507">
        <f>E191/C191</f>
        <v>-0.04447130616183968</v>
      </c>
      <c r="G191" s="48"/>
      <c r="H191" s="48"/>
      <c r="I191" s="25">
        <f>C191+C223</f>
        <v>160977</v>
      </c>
      <c r="J191" s="209"/>
    </row>
    <row r="192" spans="1:8" ht="15">
      <c r="A192" s="109"/>
      <c r="B192" s="38"/>
      <c r="C192" s="222"/>
      <c r="D192" s="223"/>
      <c r="E192" s="224"/>
      <c r="F192" s="225"/>
      <c r="G192" s="48"/>
      <c r="H192" s="48"/>
    </row>
    <row r="193" spans="1:8" ht="15" customHeight="1">
      <c r="A193" s="109"/>
      <c r="B193" s="38"/>
      <c r="C193" s="222"/>
      <c r="D193" s="223"/>
      <c r="E193" s="224"/>
      <c r="F193" s="225"/>
      <c r="G193" s="48"/>
      <c r="H193" s="48"/>
    </row>
    <row r="194" spans="1:8" ht="15">
      <c r="A194" s="109"/>
      <c r="B194" s="38"/>
      <c r="C194" s="222"/>
      <c r="D194" s="223"/>
      <c r="E194" s="224"/>
      <c r="F194" s="225"/>
      <c r="G194" s="48"/>
      <c r="H194" s="48"/>
    </row>
    <row r="195" spans="1:8" ht="23.25" customHeight="1" thickBot="1">
      <c r="A195" s="902" t="s">
        <v>261</v>
      </c>
      <c r="B195" s="902"/>
      <c r="C195" s="902"/>
      <c r="D195" s="902"/>
      <c r="E195" s="902"/>
      <c r="F195" s="902"/>
      <c r="G195" s="902"/>
      <c r="H195" s="33"/>
    </row>
    <row r="196" spans="1:8" ht="60">
      <c r="A196" s="80" t="s">
        <v>2</v>
      </c>
      <c r="B196" s="81" t="s">
        <v>62</v>
      </c>
      <c r="C196" s="81" t="s">
        <v>260</v>
      </c>
      <c r="D196" s="81" t="s">
        <v>92</v>
      </c>
      <c r="E196" s="82" t="s">
        <v>5</v>
      </c>
      <c r="F196" s="83" t="s">
        <v>6</v>
      </c>
      <c r="G196" s="47"/>
      <c r="H196" s="47"/>
    </row>
    <row r="197" spans="1:11" ht="15">
      <c r="A197" s="87">
        <v>1</v>
      </c>
      <c r="B197" s="60" t="s">
        <v>147</v>
      </c>
      <c r="C197" s="775">
        <v>1358</v>
      </c>
      <c r="D197" s="484">
        <v>896</v>
      </c>
      <c r="E197" s="163">
        <f aca="true" t="shared" si="21" ref="E197:E216">D197-C197</f>
        <v>-462</v>
      </c>
      <c r="F197" s="507">
        <f aca="true" t="shared" si="22" ref="F197:F220">E197/C197</f>
        <v>-0.3402061855670103</v>
      </c>
      <c r="G197" s="47"/>
      <c r="H197" s="47"/>
      <c r="J197" s="25"/>
      <c r="K197" s="209"/>
    </row>
    <row r="198" spans="1:11" ht="15">
      <c r="A198" s="87">
        <v>2</v>
      </c>
      <c r="B198" s="60" t="s">
        <v>148</v>
      </c>
      <c r="C198" s="775">
        <v>2721</v>
      </c>
      <c r="D198" s="484">
        <v>2623</v>
      </c>
      <c r="E198" s="163">
        <f t="shared" si="21"/>
        <v>-98</v>
      </c>
      <c r="F198" s="507">
        <f t="shared" si="22"/>
        <v>-0.03601617052554208</v>
      </c>
      <c r="G198" s="47"/>
      <c r="H198" s="47"/>
      <c r="J198" s="25"/>
      <c r="K198" s="209"/>
    </row>
    <row r="199" spans="1:11" ht="15">
      <c r="A199" s="87">
        <v>3</v>
      </c>
      <c r="B199" s="60" t="s">
        <v>149</v>
      </c>
      <c r="C199" s="775">
        <v>2088</v>
      </c>
      <c r="D199" s="484">
        <v>2042</v>
      </c>
      <c r="E199" s="163">
        <f t="shared" si="21"/>
        <v>-46</v>
      </c>
      <c r="F199" s="507">
        <f t="shared" si="22"/>
        <v>-0.022030651340996167</v>
      </c>
      <c r="G199" s="47"/>
      <c r="H199" s="47"/>
      <c r="J199" s="25"/>
      <c r="K199" s="209"/>
    </row>
    <row r="200" spans="1:11" ht="15">
      <c r="A200" s="87">
        <v>4</v>
      </c>
      <c r="B200" s="60" t="s">
        <v>190</v>
      </c>
      <c r="C200" s="775">
        <v>3318</v>
      </c>
      <c r="D200" s="484">
        <v>3269</v>
      </c>
      <c r="E200" s="163">
        <f t="shared" si="21"/>
        <v>-49</v>
      </c>
      <c r="F200" s="507">
        <f t="shared" si="22"/>
        <v>-0.014767932489451477</v>
      </c>
      <c r="G200" s="47"/>
      <c r="H200" s="47"/>
      <c r="I200" s="209"/>
      <c r="J200" s="25"/>
      <c r="K200" s="209"/>
    </row>
    <row r="201" spans="1:11" ht="15">
      <c r="A201" s="87">
        <v>5</v>
      </c>
      <c r="B201" s="60" t="s">
        <v>150</v>
      </c>
      <c r="C201" s="775">
        <v>849</v>
      </c>
      <c r="D201" s="484">
        <v>712</v>
      </c>
      <c r="E201" s="163">
        <f t="shared" si="21"/>
        <v>-137</v>
      </c>
      <c r="F201" s="507">
        <f t="shared" si="22"/>
        <v>-0.16136631330977622</v>
      </c>
      <c r="G201" s="47"/>
      <c r="H201" s="47"/>
      <c r="I201" s="209"/>
      <c r="J201" s="25"/>
      <c r="K201" s="209"/>
    </row>
    <row r="202" spans="1:11" s="20" customFormat="1" ht="15">
      <c r="A202" s="608">
        <v>6</v>
      </c>
      <c r="B202" s="547" t="s">
        <v>191</v>
      </c>
      <c r="C202" s="775">
        <v>2113</v>
      </c>
      <c r="D202" s="484">
        <v>1898</v>
      </c>
      <c r="E202" s="612">
        <f t="shared" si="21"/>
        <v>-215</v>
      </c>
      <c r="F202" s="610">
        <f t="shared" si="22"/>
        <v>-0.10175106483672504</v>
      </c>
      <c r="G202" s="611"/>
      <c r="H202" s="611"/>
      <c r="I202" s="613"/>
      <c r="J202" s="24"/>
      <c r="K202" s="613"/>
    </row>
    <row r="203" spans="1:11" ht="15">
      <c r="A203" s="87">
        <v>7</v>
      </c>
      <c r="B203" s="60" t="s">
        <v>151</v>
      </c>
      <c r="C203" s="775">
        <v>1253</v>
      </c>
      <c r="D203" s="484">
        <v>1210</v>
      </c>
      <c r="E203" s="163">
        <f t="shared" si="21"/>
        <v>-43</v>
      </c>
      <c r="F203" s="507">
        <f t="shared" si="22"/>
        <v>-0.034317637669592976</v>
      </c>
      <c r="G203" s="47"/>
      <c r="H203" s="47"/>
      <c r="I203" s="209"/>
      <c r="J203" s="25"/>
      <c r="K203" s="209"/>
    </row>
    <row r="204" spans="1:11" ht="15">
      <c r="A204" s="87">
        <v>8</v>
      </c>
      <c r="B204" s="60" t="s">
        <v>152</v>
      </c>
      <c r="C204" s="775">
        <v>3240</v>
      </c>
      <c r="D204" s="484">
        <v>3220</v>
      </c>
      <c r="E204" s="163">
        <f t="shared" si="21"/>
        <v>-20</v>
      </c>
      <c r="F204" s="507">
        <f t="shared" si="22"/>
        <v>-0.006172839506172839</v>
      </c>
      <c r="G204" s="47"/>
      <c r="H204" s="47"/>
      <c r="J204" s="25"/>
      <c r="K204" s="209"/>
    </row>
    <row r="205" spans="1:11" ht="15">
      <c r="A205" s="87">
        <v>9</v>
      </c>
      <c r="B205" s="60" t="s">
        <v>153</v>
      </c>
      <c r="C205" s="775">
        <v>3342</v>
      </c>
      <c r="D205" s="484">
        <v>3327</v>
      </c>
      <c r="E205" s="163">
        <f t="shared" si="21"/>
        <v>-15</v>
      </c>
      <c r="F205" s="507">
        <f t="shared" si="22"/>
        <v>-0.004488330341113106</v>
      </c>
      <c r="G205" s="47"/>
      <c r="H205" s="47"/>
      <c r="J205" s="25"/>
      <c r="K205" s="209"/>
    </row>
    <row r="206" spans="1:11" ht="15">
      <c r="A206" s="87">
        <v>10</v>
      </c>
      <c r="B206" s="60" t="s">
        <v>154</v>
      </c>
      <c r="C206" s="775">
        <v>3680</v>
      </c>
      <c r="D206" s="484">
        <v>3643</v>
      </c>
      <c r="E206" s="163">
        <f t="shared" si="21"/>
        <v>-37</v>
      </c>
      <c r="F206" s="507">
        <f t="shared" si="22"/>
        <v>-0.010054347826086956</v>
      </c>
      <c r="G206" s="47"/>
      <c r="H206" s="47"/>
      <c r="J206" s="25"/>
      <c r="K206" s="209"/>
    </row>
    <row r="207" spans="1:11" ht="15">
      <c r="A207" s="87">
        <v>11</v>
      </c>
      <c r="B207" s="60" t="s">
        <v>155</v>
      </c>
      <c r="C207" s="775">
        <v>1314</v>
      </c>
      <c r="D207" s="484">
        <v>1309</v>
      </c>
      <c r="E207" s="163">
        <f t="shared" si="21"/>
        <v>-5</v>
      </c>
      <c r="F207" s="507">
        <f t="shared" si="22"/>
        <v>-0.00380517503805175</v>
      </c>
      <c r="G207" s="47"/>
      <c r="H207" s="47"/>
      <c r="J207" s="25"/>
      <c r="K207" s="209"/>
    </row>
    <row r="208" spans="1:11" ht="15">
      <c r="A208" s="87">
        <v>12</v>
      </c>
      <c r="B208" s="60" t="s">
        <v>192</v>
      </c>
      <c r="C208" s="775">
        <v>1150</v>
      </c>
      <c r="D208" s="484">
        <v>944</v>
      </c>
      <c r="E208" s="163">
        <f t="shared" si="21"/>
        <v>-206</v>
      </c>
      <c r="F208" s="507">
        <f t="shared" si="22"/>
        <v>-0.1791304347826087</v>
      </c>
      <c r="G208" s="47"/>
      <c r="H208" s="47"/>
      <c r="J208" s="25"/>
      <c r="K208" s="209"/>
    </row>
    <row r="209" spans="1:11" ht="15">
      <c r="A209" s="87">
        <v>13</v>
      </c>
      <c r="B209" s="60" t="s">
        <v>227</v>
      </c>
      <c r="C209" s="775">
        <v>2415</v>
      </c>
      <c r="D209" s="484">
        <v>2240</v>
      </c>
      <c r="E209" s="163">
        <f t="shared" si="21"/>
        <v>-175</v>
      </c>
      <c r="F209" s="507">
        <f t="shared" si="22"/>
        <v>-0.07246376811594203</v>
      </c>
      <c r="G209" s="47"/>
      <c r="H209" s="47"/>
      <c r="I209" s="209"/>
      <c r="J209" s="25"/>
      <c r="K209" s="209"/>
    </row>
    <row r="210" spans="1:11" ht="15">
      <c r="A210" s="87">
        <v>14</v>
      </c>
      <c r="B210" s="60" t="s">
        <v>157</v>
      </c>
      <c r="C210" s="775">
        <v>214</v>
      </c>
      <c r="D210" s="484">
        <v>208</v>
      </c>
      <c r="E210" s="163">
        <f t="shared" si="21"/>
        <v>-6</v>
      </c>
      <c r="F210" s="507">
        <f t="shared" si="22"/>
        <v>-0.028037383177570093</v>
      </c>
      <c r="G210" s="47"/>
      <c r="H210" s="47"/>
      <c r="J210" s="25"/>
      <c r="K210" s="209"/>
    </row>
    <row r="211" spans="1:11" ht="15">
      <c r="A211" s="87">
        <v>15</v>
      </c>
      <c r="B211" s="60" t="s">
        <v>158</v>
      </c>
      <c r="C211" s="775">
        <v>2353</v>
      </c>
      <c r="D211" s="484">
        <v>2068</v>
      </c>
      <c r="E211" s="163">
        <f t="shared" si="21"/>
        <v>-285</v>
      </c>
      <c r="F211" s="507">
        <f t="shared" si="22"/>
        <v>-0.12112197195070123</v>
      </c>
      <c r="G211" s="47"/>
      <c r="H211" s="47"/>
      <c r="J211" s="25"/>
      <c r="K211" s="209"/>
    </row>
    <row r="212" spans="1:11" ht="15">
      <c r="A212" s="87">
        <v>16</v>
      </c>
      <c r="B212" s="60" t="s">
        <v>193</v>
      </c>
      <c r="C212" s="775">
        <v>4203</v>
      </c>
      <c r="D212" s="484">
        <v>3535</v>
      </c>
      <c r="E212" s="163">
        <f t="shared" si="21"/>
        <v>-668</v>
      </c>
      <c r="F212" s="507">
        <f t="shared" si="22"/>
        <v>-0.158934094694266</v>
      </c>
      <c r="G212" s="47"/>
      <c r="H212" s="47"/>
      <c r="J212" s="25"/>
      <c r="K212" s="209"/>
    </row>
    <row r="213" spans="1:11" ht="15">
      <c r="A213" s="87">
        <v>17</v>
      </c>
      <c r="B213" s="60" t="s">
        <v>159</v>
      </c>
      <c r="C213" s="775">
        <v>752</v>
      </c>
      <c r="D213" s="484">
        <v>687</v>
      </c>
      <c r="E213" s="163">
        <f t="shared" si="21"/>
        <v>-65</v>
      </c>
      <c r="F213" s="507">
        <f t="shared" si="22"/>
        <v>-0.08643617021276596</v>
      </c>
      <c r="G213" s="47"/>
      <c r="H213" s="47"/>
      <c r="J213" s="25"/>
      <c r="K213" s="209"/>
    </row>
    <row r="214" spans="1:11" ht="15">
      <c r="A214" s="87">
        <v>18</v>
      </c>
      <c r="B214" s="60" t="s">
        <v>160</v>
      </c>
      <c r="C214" s="775">
        <v>6927</v>
      </c>
      <c r="D214" s="484">
        <v>6745</v>
      </c>
      <c r="E214" s="163">
        <f t="shared" si="21"/>
        <v>-182</v>
      </c>
      <c r="F214" s="507">
        <f t="shared" si="22"/>
        <v>-0.02627400028872528</v>
      </c>
      <c r="G214" s="47"/>
      <c r="H214" s="47"/>
      <c r="J214" s="25"/>
      <c r="K214" s="209"/>
    </row>
    <row r="215" spans="1:11" ht="15">
      <c r="A215" s="87">
        <v>19</v>
      </c>
      <c r="B215" s="60" t="s">
        <v>161</v>
      </c>
      <c r="C215" s="775">
        <v>2148</v>
      </c>
      <c r="D215" s="484">
        <v>2131</v>
      </c>
      <c r="E215" s="163">
        <f t="shared" si="21"/>
        <v>-17</v>
      </c>
      <c r="F215" s="507">
        <f t="shared" si="22"/>
        <v>-0.007914338919925512</v>
      </c>
      <c r="G215" s="47"/>
      <c r="H215" s="47"/>
      <c r="J215" s="25"/>
      <c r="K215" s="209"/>
    </row>
    <row r="216" spans="1:11" ht="15">
      <c r="A216" s="87">
        <v>20</v>
      </c>
      <c r="B216" s="479" t="s">
        <v>175</v>
      </c>
      <c r="C216" s="776">
        <v>3252</v>
      </c>
      <c r="D216" s="485">
        <v>3086</v>
      </c>
      <c r="E216" s="163">
        <f t="shared" si="21"/>
        <v>-166</v>
      </c>
      <c r="F216" s="507">
        <f t="shared" si="22"/>
        <v>-0.051045510455104554</v>
      </c>
      <c r="G216" s="47"/>
      <c r="H216" s="47"/>
      <c r="J216" s="25"/>
      <c r="K216" s="209"/>
    </row>
    <row r="217" spans="1:11" ht="15">
      <c r="A217" s="668">
        <v>21</v>
      </c>
      <c r="B217" s="479" t="s">
        <v>224</v>
      </c>
      <c r="C217" s="776">
        <v>5827</v>
      </c>
      <c r="D217" s="485">
        <v>5594</v>
      </c>
      <c r="E217" s="163">
        <f aca="true" t="shared" si="23" ref="E217:E223">D217-C217</f>
        <v>-233</v>
      </c>
      <c r="F217" s="507">
        <f>E217/C217</f>
        <v>-0.03998627080830616</v>
      </c>
      <c r="G217" s="47"/>
      <c r="H217" s="47"/>
      <c r="J217" s="25"/>
      <c r="K217" s="209"/>
    </row>
    <row r="218" spans="1:11" ht="15">
      <c r="A218" s="668">
        <v>22</v>
      </c>
      <c r="B218" s="479" t="s">
        <v>225</v>
      </c>
      <c r="C218" s="776">
        <v>746</v>
      </c>
      <c r="D218" s="485">
        <v>745</v>
      </c>
      <c r="E218" s="163">
        <f t="shared" si="23"/>
        <v>-1</v>
      </c>
      <c r="F218" s="507">
        <f>E218/C218</f>
        <v>-0.0013404825737265416</v>
      </c>
      <c r="G218" s="47"/>
      <c r="H218" s="47"/>
      <c r="J218" s="25"/>
      <c r="K218" s="209"/>
    </row>
    <row r="219" spans="1:11" ht="15">
      <c r="A219" s="668">
        <v>23</v>
      </c>
      <c r="B219" s="479" t="s">
        <v>226</v>
      </c>
      <c r="C219" s="776">
        <v>1307</v>
      </c>
      <c r="D219" s="485">
        <v>1242</v>
      </c>
      <c r="E219" s="163">
        <f t="shared" si="23"/>
        <v>-65</v>
      </c>
      <c r="F219" s="507">
        <f>E219/C219</f>
        <v>-0.04973221117061974</v>
      </c>
      <c r="G219" s="47"/>
      <c r="H219" s="47"/>
      <c r="J219" s="25"/>
      <c r="K219" s="209"/>
    </row>
    <row r="220" spans="1:11" ht="15">
      <c r="A220" s="857">
        <v>24</v>
      </c>
      <c r="B220" s="60" t="s">
        <v>333</v>
      </c>
      <c r="C220" s="776">
        <v>540</v>
      </c>
      <c r="D220" s="776">
        <v>523</v>
      </c>
      <c r="E220" s="163">
        <f t="shared" si="23"/>
        <v>-17</v>
      </c>
      <c r="F220" s="507">
        <f t="shared" si="22"/>
        <v>-0.03148148148148148</v>
      </c>
      <c r="G220" s="47"/>
      <c r="H220" s="47"/>
      <c r="J220" s="25"/>
      <c r="K220" s="209"/>
    </row>
    <row r="221" spans="1:11" ht="15">
      <c r="A221" s="857">
        <v>25</v>
      </c>
      <c r="B221" s="60" t="s">
        <v>334</v>
      </c>
      <c r="C221" s="776">
        <v>512</v>
      </c>
      <c r="D221" s="776">
        <v>510</v>
      </c>
      <c r="E221" s="163">
        <f t="shared" si="23"/>
        <v>-2</v>
      </c>
      <c r="F221" s="507">
        <f>E221/C221</f>
        <v>-0.00390625</v>
      </c>
      <c r="G221" s="47"/>
      <c r="H221" s="47"/>
      <c r="J221" s="25"/>
      <c r="K221" s="209"/>
    </row>
    <row r="222" spans="1:11" ht="15">
      <c r="A222" s="857">
        <v>26</v>
      </c>
      <c r="B222" s="60" t="s">
        <v>335</v>
      </c>
      <c r="C222" s="776">
        <v>772</v>
      </c>
      <c r="D222" s="776">
        <v>734</v>
      </c>
      <c r="E222" s="163">
        <f t="shared" si="23"/>
        <v>-38</v>
      </c>
      <c r="F222" s="507">
        <f>E222/C222</f>
        <v>-0.04922279792746114</v>
      </c>
      <c r="G222" s="47"/>
      <c r="H222" s="47"/>
      <c r="J222" s="25"/>
      <c r="K222" s="209"/>
    </row>
    <row r="223" spans="1:11" ht="15.75" thickBot="1">
      <c r="A223" s="122" t="s">
        <v>18</v>
      </c>
      <c r="B223" s="86"/>
      <c r="C223" s="486">
        <v>58394</v>
      </c>
      <c r="D223" s="486">
        <v>55141</v>
      </c>
      <c r="E223" s="163">
        <f t="shared" si="23"/>
        <v>-3253</v>
      </c>
      <c r="F223" s="507">
        <f>E223/C223</f>
        <v>-0.05570777819639004</v>
      </c>
      <c r="G223" s="48"/>
      <c r="H223" s="48"/>
      <c r="I223" s="209"/>
      <c r="J223" s="25"/>
      <c r="K223" s="25"/>
    </row>
    <row r="224" spans="1:8" ht="12.75" customHeight="1">
      <c r="A224" s="123"/>
      <c r="B224" s="18"/>
      <c r="C224" s="18"/>
      <c r="D224" s="15"/>
      <c r="E224" s="96"/>
      <c r="F224" s="19"/>
      <c r="G224" s="46"/>
      <c r="H224" s="46"/>
    </row>
    <row r="225" spans="1:8" ht="12.75" customHeight="1">
      <c r="A225" s="123"/>
      <c r="B225" s="18"/>
      <c r="C225" s="18"/>
      <c r="D225" s="15"/>
      <c r="E225" s="96"/>
      <c r="F225" s="19"/>
      <c r="G225" s="46"/>
      <c r="H225" s="46"/>
    </row>
    <row r="226" spans="1:8" ht="12.75" customHeight="1">
      <c r="A226" s="123"/>
      <c r="B226" s="18"/>
      <c r="C226" s="18"/>
      <c r="D226" s="15"/>
      <c r="E226" s="96"/>
      <c r="F226" s="19"/>
      <c r="G226" s="46"/>
      <c r="H226" s="46"/>
    </row>
    <row r="227" spans="1:8" s="138" customFormat="1" ht="15">
      <c r="A227" s="134" t="s">
        <v>262</v>
      </c>
      <c r="B227" s="135"/>
      <c r="C227" s="135"/>
      <c r="D227" s="135"/>
      <c r="E227" s="136"/>
      <c r="F227" s="135"/>
      <c r="G227" s="137"/>
      <c r="H227" s="137"/>
    </row>
    <row r="228" spans="1:8" s="98" customFormat="1" ht="15.75" thickBot="1">
      <c r="A228" s="139" t="s">
        <v>263</v>
      </c>
      <c r="B228" s="105"/>
      <c r="C228" s="105"/>
      <c r="D228" s="105"/>
      <c r="E228" s="164"/>
      <c r="F228" s="105"/>
      <c r="G228" s="106"/>
      <c r="H228" s="106"/>
    </row>
    <row r="229" spans="1:6" ht="63">
      <c r="A229" s="240" t="s">
        <v>35</v>
      </c>
      <c r="B229" s="241" t="s">
        <v>15</v>
      </c>
      <c r="C229" s="241" t="s">
        <v>264</v>
      </c>
      <c r="D229" s="241" t="s">
        <v>265</v>
      </c>
      <c r="E229" s="242" t="s">
        <v>94</v>
      </c>
      <c r="F229" s="21"/>
    </row>
    <row r="230" spans="1:12" ht="15.75">
      <c r="A230" s="228">
        <v>1</v>
      </c>
      <c r="B230" s="60" t="s">
        <v>147</v>
      </c>
      <c r="C230" s="678">
        <v>569140</v>
      </c>
      <c r="D230" s="670">
        <v>373332</v>
      </c>
      <c r="E230" s="229">
        <f>D230/C230</f>
        <v>0.6559581122395193</v>
      </c>
      <c r="I230" s="138"/>
      <c r="J230" s="138"/>
      <c r="K230" s="138"/>
      <c r="L230" s="138"/>
    </row>
    <row r="231" spans="1:12" ht="15.75">
      <c r="A231" s="228">
        <v>2</v>
      </c>
      <c r="B231" s="60" t="s">
        <v>148</v>
      </c>
      <c r="C231" s="678">
        <v>1057100</v>
      </c>
      <c r="D231" s="670">
        <v>725444</v>
      </c>
      <c r="E231" s="229">
        <f aca="true" t="shared" si="24" ref="E231:E249">D231/C231</f>
        <v>0.686258632106707</v>
      </c>
      <c r="I231" s="132"/>
      <c r="J231" s="132"/>
      <c r="K231" s="132"/>
      <c r="L231" s="132"/>
    </row>
    <row r="232" spans="1:5" ht="15.75">
      <c r="A232" s="228">
        <v>3</v>
      </c>
      <c r="B232" s="60" t="s">
        <v>149</v>
      </c>
      <c r="C232" s="678">
        <v>1418560</v>
      </c>
      <c r="D232" s="670">
        <v>975787</v>
      </c>
      <c r="E232" s="229">
        <f t="shared" si="24"/>
        <v>0.6878715034965035</v>
      </c>
    </row>
    <row r="233" spans="1:5" ht="15.75">
      <c r="A233" s="228">
        <v>4</v>
      </c>
      <c r="B233" s="60" t="s">
        <v>190</v>
      </c>
      <c r="C233" s="678">
        <v>1215060</v>
      </c>
      <c r="D233" s="670">
        <v>910752</v>
      </c>
      <c r="E233" s="229">
        <f t="shared" si="24"/>
        <v>0.7495531084884697</v>
      </c>
    </row>
    <row r="234" spans="1:5" ht="15.75">
      <c r="A234" s="228">
        <v>5</v>
      </c>
      <c r="B234" s="60" t="s">
        <v>150</v>
      </c>
      <c r="C234" s="678">
        <v>581460</v>
      </c>
      <c r="D234" s="670">
        <v>308540</v>
      </c>
      <c r="E234" s="229">
        <f t="shared" si="24"/>
        <v>0.5306297939669109</v>
      </c>
    </row>
    <row r="235" spans="1:5" ht="15.75">
      <c r="A235" s="228">
        <v>6</v>
      </c>
      <c r="B235" s="60" t="s">
        <v>191</v>
      </c>
      <c r="C235" s="678">
        <v>863720</v>
      </c>
      <c r="D235" s="670">
        <v>730494</v>
      </c>
      <c r="E235" s="229">
        <f t="shared" si="24"/>
        <v>0.8457532533691474</v>
      </c>
    </row>
    <row r="236" spans="1:5" ht="15.75">
      <c r="A236" s="228">
        <v>7</v>
      </c>
      <c r="B236" s="60" t="s">
        <v>151</v>
      </c>
      <c r="C236" s="678">
        <v>452760</v>
      </c>
      <c r="D236" s="670">
        <v>331197</v>
      </c>
      <c r="E236" s="229">
        <f t="shared" si="24"/>
        <v>0.7315067585475749</v>
      </c>
    </row>
    <row r="237" spans="1:5" ht="15.75">
      <c r="A237" s="228">
        <v>8</v>
      </c>
      <c r="B237" s="60" t="s">
        <v>152</v>
      </c>
      <c r="C237" s="678">
        <v>1628000</v>
      </c>
      <c r="D237" s="670">
        <v>910820</v>
      </c>
      <c r="E237" s="229">
        <f t="shared" si="24"/>
        <v>0.5594717444717445</v>
      </c>
    </row>
    <row r="238" spans="1:5" ht="15.75">
      <c r="A238" s="228">
        <v>9</v>
      </c>
      <c r="B238" s="60" t="s">
        <v>153</v>
      </c>
      <c r="C238" s="678">
        <v>702240</v>
      </c>
      <c r="D238" s="670">
        <v>652218</v>
      </c>
      <c r="E238" s="229">
        <f t="shared" si="24"/>
        <v>0.9287679425837321</v>
      </c>
    </row>
    <row r="239" spans="1:5" ht="15.75">
      <c r="A239" s="228">
        <v>10</v>
      </c>
      <c r="B239" s="60" t="s">
        <v>154</v>
      </c>
      <c r="C239" s="678">
        <v>1294480</v>
      </c>
      <c r="D239" s="670">
        <v>909708</v>
      </c>
      <c r="E239" s="229">
        <f t="shared" si="24"/>
        <v>0.7027594091836105</v>
      </c>
    </row>
    <row r="240" spans="1:5" ht="15.75">
      <c r="A240" s="228">
        <v>11</v>
      </c>
      <c r="B240" s="60" t="s">
        <v>155</v>
      </c>
      <c r="C240" s="678">
        <v>487960</v>
      </c>
      <c r="D240" s="670">
        <v>318350</v>
      </c>
      <c r="E240" s="229">
        <f t="shared" si="24"/>
        <v>0.6524100336093123</v>
      </c>
    </row>
    <row r="241" spans="1:5" ht="15.75">
      <c r="A241" s="228">
        <v>12</v>
      </c>
      <c r="B241" s="60" t="s">
        <v>192</v>
      </c>
      <c r="C241" s="678">
        <v>342980</v>
      </c>
      <c r="D241" s="670">
        <v>229709</v>
      </c>
      <c r="E241" s="229">
        <f t="shared" si="24"/>
        <v>0.6697445915213716</v>
      </c>
    </row>
    <row r="242" spans="1:5" ht="15.75">
      <c r="A242" s="228">
        <v>13</v>
      </c>
      <c r="B242" s="60" t="s">
        <v>156</v>
      </c>
      <c r="C242" s="678">
        <v>933240</v>
      </c>
      <c r="D242" s="670">
        <v>655669</v>
      </c>
      <c r="E242" s="229">
        <f t="shared" si="24"/>
        <v>0.7025727572757275</v>
      </c>
    </row>
    <row r="243" spans="1:5" ht="15.75">
      <c r="A243" s="228">
        <v>14</v>
      </c>
      <c r="B243" s="60" t="s">
        <v>157</v>
      </c>
      <c r="C243" s="678">
        <v>117920</v>
      </c>
      <c r="D243" s="670">
        <v>92061</v>
      </c>
      <c r="E243" s="229">
        <f t="shared" si="24"/>
        <v>0.7807072591587517</v>
      </c>
    </row>
    <row r="244" spans="1:5" ht="15.75">
      <c r="A244" s="228">
        <v>15</v>
      </c>
      <c r="B244" s="60" t="s">
        <v>158</v>
      </c>
      <c r="C244" s="678">
        <v>761420</v>
      </c>
      <c r="D244" s="670">
        <v>521590</v>
      </c>
      <c r="E244" s="229">
        <f t="shared" si="24"/>
        <v>0.6850227207060492</v>
      </c>
    </row>
    <row r="245" spans="1:5" ht="15.75">
      <c r="A245" s="228">
        <v>16</v>
      </c>
      <c r="B245" s="60" t="s">
        <v>193</v>
      </c>
      <c r="C245" s="678">
        <v>1280180</v>
      </c>
      <c r="D245" s="670">
        <v>1013732</v>
      </c>
      <c r="E245" s="229">
        <f t="shared" si="24"/>
        <v>0.7918667687356465</v>
      </c>
    </row>
    <row r="246" spans="1:5" ht="15.75">
      <c r="A246" s="228">
        <v>17</v>
      </c>
      <c r="B246" s="60" t="s">
        <v>159</v>
      </c>
      <c r="C246" s="678">
        <v>319880</v>
      </c>
      <c r="D246" s="670">
        <v>224767</v>
      </c>
      <c r="E246" s="229">
        <f t="shared" si="24"/>
        <v>0.7026603726397399</v>
      </c>
    </row>
    <row r="247" spans="1:5" ht="15.75">
      <c r="A247" s="228">
        <v>18</v>
      </c>
      <c r="B247" s="60" t="s">
        <v>160</v>
      </c>
      <c r="C247" s="678">
        <v>2577520</v>
      </c>
      <c r="D247" s="670">
        <v>1797000</v>
      </c>
      <c r="E247" s="229">
        <f t="shared" si="24"/>
        <v>0.6971817871442316</v>
      </c>
    </row>
    <row r="248" spans="1:5" ht="15.75">
      <c r="A248" s="228">
        <v>19</v>
      </c>
      <c r="B248" s="60" t="s">
        <v>161</v>
      </c>
      <c r="C248" s="678">
        <v>750200</v>
      </c>
      <c r="D248" s="670">
        <v>513910</v>
      </c>
      <c r="E248" s="229">
        <f t="shared" si="24"/>
        <v>0.685030658491069</v>
      </c>
    </row>
    <row r="249" spans="1:8" ht="15.75">
      <c r="A249" s="228">
        <v>20</v>
      </c>
      <c r="B249" s="479" t="s">
        <v>175</v>
      </c>
      <c r="C249" s="678">
        <v>914320</v>
      </c>
      <c r="D249" s="670">
        <v>977300</v>
      </c>
      <c r="E249" s="229">
        <f t="shared" si="24"/>
        <v>1.0688817919328024</v>
      </c>
      <c r="H249" s="97"/>
    </row>
    <row r="250" spans="1:8" ht="15.75">
      <c r="A250" s="480">
        <v>21</v>
      </c>
      <c r="B250" s="479" t="s">
        <v>224</v>
      </c>
      <c r="C250" s="777">
        <v>1897720</v>
      </c>
      <c r="D250" s="672">
        <v>1388388</v>
      </c>
      <c r="E250" s="229">
        <f aca="true" t="shared" si="25" ref="E250:E256">D250/C250</f>
        <v>0.7316084564635458</v>
      </c>
      <c r="H250" s="109"/>
    </row>
    <row r="251" spans="1:8" ht="15.75">
      <c r="A251" s="480">
        <v>22</v>
      </c>
      <c r="B251" s="479" t="s">
        <v>225</v>
      </c>
      <c r="C251" s="777">
        <v>793760</v>
      </c>
      <c r="D251" s="672">
        <v>308959</v>
      </c>
      <c r="E251" s="229">
        <f t="shared" si="25"/>
        <v>0.38923478129409395</v>
      </c>
      <c r="H251" s="109"/>
    </row>
    <row r="252" spans="1:8" ht="15.75">
      <c r="A252" s="480">
        <v>23</v>
      </c>
      <c r="B252" s="479" t="s">
        <v>226</v>
      </c>
      <c r="C252" s="858">
        <v>438680</v>
      </c>
      <c r="D252" s="672">
        <v>277614</v>
      </c>
      <c r="E252" s="229">
        <f t="shared" si="25"/>
        <v>0.6328394273730282</v>
      </c>
      <c r="H252" s="109"/>
    </row>
    <row r="253" spans="1:8" ht="15.75">
      <c r="A253" s="480">
        <v>24</v>
      </c>
      <c r="B253" s="60" t="s">
        <v>333</v>
      </c>
      <c r="C253" s="840">
        <v>278080</v>
      </c>
      <c r="D253" s="840">
        <v>221866</v>
      </c>
      <c r="E253" s="229">
        <f t="shared" si="25"/>
        <v>0.7978495397008055</v>
      </c>
      <c r="H253" s="109"/>
    </row>
    <row r="254" spans="1:8" ht="15.75">
      <c r="A254" s="480">
        <v>25</v>
      </c>
      <c r="B254" s="60" t="s">
        <v>334</v>
      </c>
      <c r="C254" s="840">
        <v>190080</v>
      </c>
      <c r="D254" s="840">
        <v>149778</v>
      </c>
      <c r="E254" s="229">
        <f t="shared" si="25"/>
        <v>0.7879734848484848</v>
      </c>
      <c r="H254" s="109"/>
    </row>
    <row r="255" spans="1:8" ht="15.75">
      <c r="A255" s="480">
        <v>26</v>
      </c>
      <c r="B255" s="60" t="s">
        <v>335</v>
      </c>
      <c r="C255" s="840">
        <v>162580</v>
      </c>
      <c r="D255" s="840">
        <v>143418</v>
      </c>
      <c r="E255" s="229">
        <f t="shared" si="25"/>
        <v>0.8821380243572395</v>
      </c>
      <c r="H255" s="109"/>
    </row>
    <row r="256" spans="1:9" ht="16.5" thickBot="1">
      <c r="A256" s="230" t="s">
        <v>18</v>
      </c>
      <c r="B256" s="231"/>
      <c r="C256" s="679">
        <v>22029040</v>
      </c>
      <c r="D256" s="859">
        <v>15662403</v>
      </c>
      <c r="E256" s="325">
        <f t="shared" si="25"/>
        <v>0.710988903737975</v>
      </c>
      <c r="I256" s="2"/>
    </row>
    <row r="257" spans="1:9" ht="15.75">
      <c r="A257" s="52"/>
      <c r="B257" s="289"/>
      <c r="C257" s="549"/>
      <c r="D257" s="550"/>
      <c r="E257" s="276"/>
      <c r="I257" s="2"/>
    </row>
    <row r="258" spans="1:8" s="138" customFormat="1" ht="15">
      <c r="A258" s="134" t="s">
        <v>266</v>
      </c>
      <c r="B258" s="135"/>
      <c r="C258" s="135"/>
      <c r="D258" s="135"/>
      <c r="E258" s="136"/>
      <c r="F258" s="135"/>
      <c r="G258" s="137"/>
      <c r="H258" s="137"/>
    </row>
    <row r="259" spans="1:8" s="132" customFormat="1" ht="15.75" thickBot="1">
      <c r="A259" s="139" t="s">
        <v>267</v>
      </c>
      <c r="B259" s="140"/>
      <c r="C259" s="140"/>
      <c r="D259" s="140"/>
      <c r="E259" s="141"/>
      <c r="F259" s="140"/>
      <c r="G259" s="142"/>
      <c r="H259" s="142"/>
    </row>
    <row r="260" spans="1:6" ht="60" customHeight="1">
      <c r="A260" s="76" t="s">
        <v>2</v>
      </c>
      <c r="B260" s="77" t="s">
        <v>15</v>
      </c>
      <c r="C260" s="77" t="str">
        <f>C229</f>
        <v>No of meals to be served during 1/04/19 to 31/03/20</v>
      </c>
      <c r="D260" s="62" t="s">
        <v>265</v>
      </c>
      <c r="E260" s="117" t="s">
        <v>94</v>
      </c>
      <c r="F260" s="21"/>
    </row>
    <row r="261" spans="1:10" ht="15">
      <c r="A261" s="63">
        <v>1</v>
      </c>
      <c r="B261" s="60" t="s">
        <v>147</v>
      </c>
      <c r="C261" s="680">
        <v>225720</v>
      </c>
      <c r="D261" s="665">
        <v>142464</v>
      </c>
      <c r="E261" s="524">
        <f aca="true" t="shared" si="26" ref="E261:E280">D261/C261</f>
        <v>0.6311536416799575</v>
      </c>
      <c r="F261" s="25"/>
      <c r="I261" s="209"/>
      <c r="J261" s="209"/>
    </row>
    <row r="262" spans="1:6" ht="15">
      <c r="A262" s="63">
        <v>2</v>
      </c>
      <c r="B262" s="60" t="s">
        <v>148</v>
      </c>
      <c r="C262" s="680">
        <v>604340</v>
      </c>
      <c r="D262" s="665">
        <v>417111</v>
      </c>
      <c r="E262" s="524">
        <f t="shared" si="26"/>
        <v>0.6901926068107357</v>
      </c>
      <c r="F262" s="25"/>
    </row>
    <row r="263" spans="1:6" ht="15">
      <c r="A263" s="63">
        <v>3</v>
      </c>
      <c r="B263" s="60" t="s">
        <v>149</v>
      </c>
      <c r="C263" s="680">
        <v>492360</v>
      </c>
      <c r="D263" s="665">
        <v>334786</v>
      </c>
      <c r="E263" s="524">
        <f t="shared" si="26"/>
        <v>0.6799618165569908</v>
      </c>
      <c r="F263" s="25"/>
    </row>
    <row r="264" spans="1:6" ht="15">
      <c r="A264" s="63">
        <v>4</v>
      </c>
      <c r="B264" s="60" t="s">
        <v>190</v>
      </c>
      <c r="C264" s="680">
        <v>673200</v>
      </c>
      <c r="D264" s="665">
        <v>519771</v>
      </c>
      <c r="E264" s="524">
        <f t="shared" si="26"/>
        <v>0.772090017825312</v>
      </c>
      <c r="F264" s="25"/>
    </row>
    <row r="265" spans="1:6" ht="15">
      <c r="A265" s="63">
        <v>5</v>
      </c>
      <c r="B265" s="60" t="s">
        <v>150</v>
      </c>
      <c r="C265" s="681">
        <v>195140</v>
      </c>
      <c r="D265" s="665">
        <v>112560</v>
      </c>
      <c r="E265" s="524">
        <f t="shared" si="26"/>
        <v>0.5768166444603874</v>
      </c>
      <c r="F265" s="25"/>
    </row>
    <row r="266" spans="1:6" ht="15">
      <c r="A266" s="63">
        <v>6</v>
      </c>
      <c r="B266" s="60" t="s">
        <v>191</v>
      </c>
      <c r="C266" s="681">
        <v>412060</v>
      </c>
      <c r="D266" s="665">
        <v>301777</v>
      </c>
      <c r="E266" s="524">
        <f t="shared" si="26"/>
        <v>0.7323617919720429</v>
      </c>
      <c r="F266" s="25"/>
    </row>
    <row r="267" spans="1:6" ht="15">
      <c r="A267" s="63">
        <v>7</v>
      </c>
      <c r="B267" s="60" t="s">
        <v>151</v>
      </c>
      <c r="C267" s="681">
        <v>323840</v>
      </c>
      <c r="D267" s="665">
        <v>192390</v>
      </c>
      <c r="E267" s="524">
        <f t="shared" si="26"/>
        <v>0.5940896739130435</v>
      </c>
      <c r="F267" s="25"/>
    </row>
    <row r="268" spans="1:12" ht="15">
      <c r="A268" s="63">
        <v>8</v>
      </c>
      <c r="B268" s="60" t="s">
        <v>152</v>
      </c>
      <c r="C268" s="681">
        <v>902000</v>
      </c>
      <c r="D268" s="665">
        <v>511980</v>
      </c>
      <c r="E268" s="524">
        <f t="shared" si="26"/>
        <v>0.5676053215077606</v>
      </c>
      <c r="F268" s="25"/>
      <c r="I268" s="2"/>
      <c r="J268" s="2"/>
      <c r="K268" s="2"/>
      <c r="L268" s="2"/>
    </row>
    <row r="269" spans="1:12" ht="15">
      <c r="A269" s="63">
        <v>9</v>
      </c>
      <c r="B269" s="60" t="s">
        <v>153</v>
      </c>
      <c r="C269" s="681">
        <v>280500</v>
      </c>
      <c r="D269" s="665">
        <v>528993</v>
      </c>
      <c r="E269" s="524">
        <f t="shared" si="26"/>
        <v>1.8858930481283422</v>
      </c>
      <c r="F269" s="25"/>
      <c r="I269" s="2"/>
      <c r="J269" s="2"/>
      <c r="K269" s="2"/>
      <c r="L269" s="2"/>
    </row>
    <row r="270" spans="1:12" ht="15">
      <c r="A270" s="63">
        <v>10</v>
      </c>
      <c r="B270" s="60" t="s">
        <v>154</v>
      </c>
      <c r="C270" s="681">
        <v>763620</v>
      </c>
      <c r="D270" s="665">
        <v>597452</v>
      </c>
      <c r="E270" s="524">
        <f t="shared" si="26"/>
        <v>0.7823943846415756</v>
      </c>
      <c r="F270" s="25"/>
      <c r="I270" s="143"/>
      <c r="J270" s="143"/>
      <c r="K270" s="143"/>
      <c r="L270" s="143"/>
    </row>
    <row r="271" spans="1:6" ht="15">
      <c r="A271" s="63">
        <v>11</v>
      </c>
      <c r="B271" s="60" t="s">
        <v>155</v>
      </c>
      <c r="C271" s="681">
        <v>347820</v>
      </c>
      <c r="D271" s="665">
        <v>214731</v>
      </c>
      <c r="E271" s="524">
        <f t="shared" si="26"/>
        <v>0.6173624288425047</v>
      </c>
      <c r="F271" s="25"/>
    </row>
    <row r="272" spans="1:6" ht="15">
      <c r="A272" s="63">
        <v>12</v>
      </c>
      <c r="B272" s="60" t="s">
        <v>192</v>
      </c>
      <c r="C272" s="681">
        <v>207900</v>
      </c>
      <c r="D272" s="665">
        <v>150195</v>
      </c>
      <c r="E272" s="524">
        <f t="shared" si="26"/>
        <v>0.7224386724386724</v>
      </c>
      <c r="F272" s="25"/>
    </row>
    <row r="273" spans="1:6" ht="15">
      <c r="A273" s="63">
        <v>13</v>
      </c>
      <c r="B273" s="60" t="s">
        <v>156</v>
      </c>
      <c r="C273" s="681">
        <v>501380</v>
      </c>
      <c r="D273" s="665">
        <v>353794</v>
      </c>
      <c r="E273" s="524">
        <f t="shared" si="26"/>
        <v>0.7056404324065579</v>
      </c>
      <c r="F273" s="25"/>
    </row>
    <row r="274" spans="1:6" ht="15">
      <c r="A274" s="63">
        <v>14</v>
      </c>
      <c r="B274" s="60" t="s">
        <v>157</v>
      </c>
      <c r="C274" s="681">
        <v>45760</v>
      </c>
      <c r="D274" s="665">
        <v>33072</v>
      </c>
      <c r="E274" s="524">
        <f t="shared" si="26"/>
        <v>0.7227272727272728</v>
      </c>
      <c r="F274" s="25"/>
    </row>
    <row r="275" spans="1:6" ht="15">
      <c r="A275" s="63">
        <v>15</v>
      </c>
      <c r="B275" s="60" t="s">
        <v>158</v>
      </c>
      <c r="C275" s="681">
        <v>474760</v>
      </c>
      <c r="D275" s="665">
        <v>328727</v>
      </c>
      <c r="E275" s="524">
        <f t="shared" si="26"/>
        <v>0.6924066896958463</v>
      </c>
      <c r="F275" s="25"/>
    </row>
    <row r="276" spans="1:6" ht="15">
      <c r="A276" s="63">
        <v>16</v>
      </c>
      <c r="B276" s="60" t="s">
        <v>193</v>
      </c>
      <c r="C276" s="681">
        <v>755040</v>
      </c>
      <c r="D276" s="665">
        <v>561963</v>
      </c>
      <c r="E276" s="524">
        <f t="shared" si="26"/>
        <v>0.7442824221233312</v>
      </c>
      <c r="F276" s="25"/>
    </row>
    <row r="277" spans="1:6" ht="15">
      <c r="A277" s="63">
        <v>17</v>
      </c>
      <c r="B277" s="60" t="s">
        <v>159</v>
      </c>
      <c r="C277" s="681">
        <v>170500</v>
      </c>
      <c r="D277" s="665">
        <v>109205</v>
      </c>
      <c r="E277" s="524">
        <f t="shared" si="26"/>
        <v>0.6404985337243402</v>
      </c>
      <c r="F277" s="25"/>
    </row>
    <row r="278" spans="1:12" ht="15">
      <c r="A278" s="63">
        <v>18</v>
      </c>
      <c r="B278" s="60" t="s">
        <v>160</v>
      </c>
      <c r="C278" s="681">
        <v>1503040</v>
      </c>
      <c r="D278" s="665">
        <v>1072370</v>
      </c>
      <c r="E278" s="524">
        <f t="shared" si="26"/>
        <v>0.7134673727911433</v>
      </c>
      <c r="F278" s="25"/>
      <c r="I278" s="143"/>
      <c r="J278" s="143"/>
      <c r="K278" s="143"/>
      <c r="L278" s="143"/>
    </row>
    <row r="279" spans="1:12" ht="15">
      <c r="A279" s="63">
        <v>19</v>
      </c>
      <c r="B279" s="60" t="s">
        <v>161</v>
      </c>
      <c r="C279" s="681">
        <v>461780</v>
      </c>
      <c r="D279" s="665">
        <v>338829</v>
      </c>
      <c r="E279" s="524">
        <f t="shared" si="26"/>
        <v>0.7337455065182554</v>
      </c>
      <c r="F279" s="25"/>
      <c r="I279" s="26"/>
      <c r="J279" s="26"/>
      <c r="K279" s="26"/>
      <c r="L279" s="26"/>
    </row>
    <row r="280" spans="1:12" ht="15">
      <c r="A280" s="63">
        <v>20</v>
      </c>
      <c r="B280" s="60" t="s">
        <v>175</v>
      </c>
      <c r="C280" s="681">
        <v>522720</v>
      </c>
      <c r="D280" s="665">
        <v>490650</v>
      </c>
      <c r="E280" s="524">
        <f t="shared" si="26"/>
        <v>0.938647842056933</v>
      </c>
      <c r="F280" s="25"/>
      <c r="H280" s="97"/>
      <c r="I280" s="143"/>
      <c r="J280" s="143"/>
      <c r="K280" s="143"/>
      <c r="L280" s="143"/>
    </row>
    <row r="281" spans="1:12" ht="15">
      <c r="A281" s="63">
        <v>21</v>
      </c>
      <c r="B281" s="60" t="s">
        <v>224</v>
      </c>
      <c r="C281" s="681">
        <v>1232220</v>
      </c>
      <c r="D281" s="665">
        <v>889446</v>
      </c>
      <c r="E281" s="524">
        <f aca="true" t="shared" si="27" ref="E281:E287">D281/C281</f>
        <v>0.721824024930613</v>
      </c>
      <c r="F281" s="25"/>
      <c r="H281" s="109"/>
      <c r="I281" s="143"/>
      <c r="J281" s="143"/>
      <c r="K281" s="143"/>
      <c r="L281" s="143"/>
    </row>
    <row r="282" spans="1:12" ht="15">
      <c r="A282" s="63">
        <v>22</v>
      </c>
      <c r="B282" s="60" t="s">
        <v>225</v>
      </c>
      <c r="C282" s="681">
        <v>142340</v>
      </c>
      <c r="D282" s="665">
        <v>122104</v>
      </c>
      <c r="E282" s="524">
        <f t="shared" si="27"/>
        <v>0.8578333567514402</v>
      </c>
      <c r="F282" s="25"/>
      <c r="H282" s="109"/>
      <c r="I282" s="143"/>
      <c r="J282" s="143"/>
      <c r="K282" s="143"/>
      <c r="L282" s="143"/>
    </row>
    <row r="283" spans="1:12" ht="15">
      <c r="A283" s="63">
        <v>23</v>
      </c>
      <c r="B283" s="60" t="s">
        <v>226</v>
      </c>
      <c r="C283" s="681">
        <v>287100</v>
      </c>
      <c r="D283" s="665">
        <v>197478</v>
      </c>
      <c r="E283" s="524">
        <f t="shared" si="27"/>
        <v>0.6878369905956113</v>
      </c>
      <c r="F283" s="25"/>
      <c r="H283" s="109"/>
      <c r="I283" s="143"/>
      <c r="J283" s="143"/>
      <c r="K283" s="143"/>
      <c r="L283" s="143"/>
    </row>
    <row r="284" spans="1:12" ht="15">
      <c r="A284" s="63">
        <v>24</v>
      </c>
      <c r="B284" s="60" t="s">
        <v>333</v>
      </c>
      <c r="C284" s="840">
        <v>126940</v>
      </c>
      <c r="D284" s="840">
        <v>85653</v>
      </c>
      <c r="E284" s="524">
        <f t="shared" si="27"/>
        <v>0.6747518512683157</v>
      </c>
      <c r="F284" s="25"/>
      <c r="H284" s="109"/>
      <c r="I284" s="143"/>
      <c r="J284" s="143"/>
      <c r="K284" s="143"/>
      <c r="L284" s="143"/>
    </row>
    <row r="285" spans="1:12" ht="15">
      <c r="A285" s="63">
        <v>25</v>
      </c>
      <c r="B285" s="60" t="s">
        <v>334</v>
      </c>
      <c r="C285" s="840">
        <v>55000</v>
      </c>
      <c r="D285" s="840">
        <v>81090</v>
      </c>
      <c r="E285" s="524">
        <f t="shared" si="27"/>
        <v>1.4743636363636363</v>
      </c>
      <c r="F285" s="25"/>
      <c r="H285" s="109"/>
      <c r="I285" s="143"/>
      <c r="J285" s="143"/>
      <c r="K285" s="143"/>
      <c r="L285" s="143"/>
    </row>
    <row r="286" spans="1:12" ht="15">
      <c r="A286" s="63">
        <v>26</v>
      </c>
      <c r="B286" s="60" t="s">
        <v>335</v>
      </c>
      <c r="C286" s="840">
        <v>135520</v>
      </c>
      <c r="D286" s="840">
        <v>116706</v>
      </c>
      <c r="E286" s="524">
        <f t="shared" si="27"/>
        <v>0.8611717827626919</v>
      </c>
      <c r="F286" s="25"/>
      <c r="H286" s="109"/>
      <c r="I286" s="143"/>
      <c r="J286" s="143"/>
      <c r="K286" s="143"/>
      <c r="L286" s="143"/>
    </row>
    <row r="287" spans="1:12" ht="15.75" thickBot="1">
      <c r="A287" s="92" t="s">
        <v>18</v>
      </c>
      <c r="B287" s="88"/>
      <c r="C287" s="682">
        <v>11842600</v>
      </c>
      <c r="D287" s="682">
        <v>8805297</v>
      </c>
      <c r="E287" s="524">
        <f t="shared" si="27"/>
        <v>0.7435273504129161</v>
      </c>
      <c r="F287" s="25"/>
      <c r="I287" s="132"/>
      <c r="J287" s="132"/>
      <c r="K287" s="132"/>
      <c r="L287" s="132"/>
    </row>
    <row r="288" spans="1:8" ht="7.5" customHeight="1">
      <c r="A288" s="18"/>
      <c r="B288" s="34"/>
      <c r="C288" s="35"/>
      <c r="D288" s="108"/>
      <c r="E288" s="504"/>
      <c r="F288" s="2"/>
      <c r="G288" s="24"/>
      <c r="H288" s="24"/>
    </row>
    <row r="289" spans="1:8" ht="8.25" customHeight="1">
      <c r="A289" s="326"/>
      <c r="B289" s="327"/>
      <c r="C289" s="211"/>
      <c r="D289" s="455"/>
      <c r="E289" s="504"/>
      <c r="F289" s="248"/>
      <c r="G289" s="291"/>
      <c r="H289" s="24"/>
    </row>
    <row r="290" spans="1:8" s="2" customFormat="1" ht="16.5" customHeight="1">
      <c r="A290" s="931" t="s">
        <v>82</v>
      </c>
      <c r="B290" s="931"/>
      <c r="C290" s="931"/>
      <c r="D290" s="931"/>
      <c r="E290" s="931"/>
      <c r="F290" s="931"/>
      <c r="G290" s="388"/>
      <c r="H290" s="45"/>
    </row>
    <row r="291" spans="1:8" s="143" customFormat="1" ht="16.5" thickBot="1">
      <c r="A291" s="131" t="s">
        <v>66</v>
      </c>
      <c r="B291" s="130"/>
      <c r="C291" s="130"/>
      <c r="D291" s="254"/>
      <c r="E291" s="254"/>
      <c r="F291" s="130"/>
      <c r="G291" s="259"/>
      <c r="H291" s="144"/>
    </row>
    <row r="292" spans="1:7" ht="47.25">
      <c r="A292" s="73" t="s">
        <v>2</v>
      </c>
      <c r="B292" s="226"/>
      <c r="C292" s="457" t="s">
        <v>3</v>
      </c>
      <c r="D292" s="457" t="s">
        <v>4</v>
      </c>
      <c r="E292" s="458" t="s">
        <v>5</v>
      </c>
      <c r="F292" s="459" t="s">
        <v>6</v>
      </c>
      <c r="G292" s="265"/>
    </row>
    <row r="293" spans="1:7" ht="15.75">
      <c r="A293" s="460">
        <v>1</v>
      </c>
      <c r="B293" s="461">
        <v>2</v>
      </c>
      <c r="C293" s="462">
        <v>3</v>
      </c>
      <c r="D293" s="462">
        <v>4</v>
      </c>
      <c r="E293" s="463" t="s">
        <v>7</v>
      </c>
      <c r="F293" s="464">
        <v>6</v>
      </c>
      <c r="G293" s="265"/>
    </row>
    <row r="294" spans="1:7" ht="35.25" customHeight="1">
      <c r="A294" s="228">
        <v>1</v>
      </c>
      <c r="B294" s="411" t="s">
        <v>268</v>
      </c>
      <c r="C294" s="860">
        <v>494.15</v>
      </c>
      <c r="D294" s="525">
        <v>494.15</v>
      </c>
      <c r="E294" s="361">
        <f>D294-C294</f>
        <v>0</v>
      </c>
      <c r="F294" s="229">
        <f>E294/C294</f>
        <v>0</v>
      </c>
      <c r="G294" s="265"/>
    </row>
    <row r="295" spans="1:7" ht="28.5" customHeight="1">
      <c r="A295" s="228">
        <v>2</v>
      </c>
      <c r="B295" s="411" t="s">
        <v>269</v>
      </c>
      <c r="C295" s="861">
        <v>3979.29</v>
      </c>
      <c r="D295" s="525">
        <v>3979.33</v>
      </c>
      <c r="E295" s="361">
        <f>D295-C295</f>
        <v>0.03999999999996362</v>
      </c>
      <c r="F295" s="229">
        <f>E295/C295</f>
        <v>1.0052044460183505E-05</v>
      </c>
      <c r="G295" s="265"/>
    </row>
    <row r="296" spans="1:7" ht="36" customHeight="1" thickBot="1">
      <c r="A296" s="230">
        <v>3</v>
      </c>
      <c r="B296" s="684" t="s">
        <v>270</v>
      </c>
      <c r="C296" s="862">
        <v>3630.7</v>
      </c>
      <c r="D296" s="490">
        <v>2720.9</v>
      </c>
      <c r="E296" s="465">
        <f>D296-C296</f>
        <v>-909.7999999999997</v>
      </c>
      <c r="F296" s="229">
        <f>E296/C296</f>
        <v>-0.2505852865838543</v>
      </c>
      <c r="G296" s="265"/>
    </row>
    <row r="297" spans="1:7" ht="15.75">
      <c r="A297" s="466"/>
      <c r="B297" s="7"/>
      <c r="C297" s="7"/>
      <c r="D297" s="101"/>
      <c r="E297" s="113"/>
      <c r="F297" s="7"/>
      <c r="G297" s="265"/>
    </row>
    <row r="298" spans="1:8" s="143" customFormat="1" ht="15.75">
      <c r="A298" s="304" t="s">
        <v>67</v>
      </c>
      <c r="B298" s="305"/>
      <c r="C298" s="305"/>
      <c r="D298" s="305"/>
      <c r="E298" s="306"/>
      <c r="F298" s="305"/>
      <c r="G298" s="238"/>
      <c r="H298" s="145"/>
    </row>
    <row r="299" spans="1:8" s="143" customFormat="1" ht="15.75">
      <c r="A299" s="131" t="s">
        <v>271</v>
      </c>
      <c r="B299" s="160"/>
      <c r="C299" s="238"/>
      <c r="D299" s="160"/>
      <c r="E299" s="254"/>
      <c r="F299" s="160"/>
      <c r="G299" s="282"/>
      <c r="H299" s="146"/>
    </row>
    <row r="300" spans="1:15" s="132" customFormat="1" ht="16.5" thickBot="1">
      <c r="A300" s="157" t="s">
        <v>272</v>
      </c>
      <c r="B300" s="160"/>
      <c r="C300" s="160"/>
      <c r="D300" s="160"/>
      <c r="E300" s="239" t="s">
        <v>172</v>
      </c>
      <c r="F300" s="130"/>
      <c r="G300" s="467"/>
      <c r="H300" s="147"/>
      <c r="I300" s="889" t="s">
        <v>12</v>
      </c>
      <c r="J300" s="889"/>
      <c r="K300" s="889"/>
      <c r="M300" s="889" t="s">
        <v>230</v>
      </c>
      <c r="N300" s="889"/>
      <c r="O300" s="889"/>
    </row>
    <row r="301" spans="1:15" ht="47.25" customHeight="1">
      <c r="A301" s="73" t="s">
        <v>8</v>
      </c>
      <c r="B301" s="226" t="s">
        <v>9</v>
      </c>
      <c r="C301" s="226" t="s">
        <v>273</v>
      </c>
      <c r="D301" s="226" t="s">
        <v>274</v>
      </c>
      <c r="E301" s="227" t="s">
        <v>275</v>
      </c>
      <c r="F301" s="243"/>
      <c r="G301" s="265"/>
      <c r="I301" s="89" t="s">
        <v>228</v>
      </c>
      <c r="J301" s="89" t="s">
        <v>229</v>
      </c>
      <c r="K301" s="191" t="s">
        <v>18</v>
      </c>
      <c r="M301" s="89" t="s">
        <v>228</v>
      </c>
      <c r="N301" s="89" t="s">
        <v>229</v>
      </c>
      <c r="O301" s="191" t="s">
        <v>18</v>
      </c>
    </row>
    <row r="302" spans="1:15" ht="15.75">
      <c r="A302" s="687">
        <v>1</v>
      </c>
      <c r="B302" s="687" t="s">
        <v>147</v>
      </c>
      <c r="C302" s="214">
        <v>90.77</v>
      </c>
      <c r="D302" s="214">
        <v>7.9</v>
      </c>
      <c r="E302" s="468">
        <f>D302/C302</f>
        <v>0.08703316073592597</v>
      </c>
      <c r="F302" s="243"/>
      <c r="G302" s="265"/>
      <c r="I302" s="214">
        <v>33.86</v>
      </c>
      <c r="J302" s="214">
        <v>56.91</v>
      </c>
      <c r="K302" s="623">
        <f>SUM(I302:J302)</f>
        <v>90.77</v>
      </c>
      <c r="M302" s="214">
        <v>5.65</v>
      </c>
      <c r="N302" s="214">
        <v>2.25</v>
      </c>
      <c r="O302" s="623">
        <f>SUM(M302:N302)</f>
        <v>7.9</v>
      </c>
    </row>
    <row r="303" spans="1:15" ht="15.75">
      <c r="A303" s="688">
        <v>2</v>
      </c>
      <c r="B303" s="688" t="s">
        <v>148</v>
      </c>
      <c r="C303" s="214">
        <v>196.36</v>
      </c>
      <c r="D303" s="214">
        <v>12.27</v>
      </c>
      <c r="E303" s="468">
        <f aca="true" t="shared" si="28" ref="E303:E328">D303/C303</f>
        <v>0.06248726828274597</v>
      </c>
      <c r="F303" s="243"/>
      <c r="G303" s="265"/>
      <c r="I303" s="214">
        <v>90.65</v>
      </c>
      <c r="J303" s="214">
        <v>105.71</v>
      </c>
      <c r="K303" s="623">
        <f aca="true" t="shared" si="29" ref="K303:K328">SUM(I303:J303)</f>
        <v>196.36</v>
      </c>
      <c r="M303" s="214">
        <v>8.2</v>
      </c>
      <c r="N303" s="214">
        <v>4.07</v>
      </c>
      <c r="O303" s="623">
        <f aca="true" t="shared" si="30" ref="O303:O328">SUM(M303:N303)</f>
        <v>12.27</v>
      </c>
    </row>
    <row r="304" spans="1:15" ht="15.75">
      <c r="A304" s="687">
        <v>3</v>
      </c>
      <c r="B304" s="687" t="s">
        <v>149</v>
      </c>
      <c r="C304" s="214">
        <v>215.71</v>
      </c>
      <c r="D304" s="214">
        <v>13.58</v>
      </c>
      <c r="E304" s="468">
        <f t="shared" si="28"/>
        <v>0.06295489314357239</v>
      </c>
      <c r="F304" s="243"/>
      <c r="G304" s="265"/>
      <c r="I304" s="214">
        <v>73.85</v>
      </c>
      <c r="J304" s="214">
        <v>141.86</v>
      </c>
      <c r="K304" s="623">
        <f t="shared" si="29"/>
        <v>215.71</v>
      </c>
      <c r="M304" s="214">
        <v>9.35</v>
      </c>
      <c r="N304" s="214">
        <v>4.23</v>
      </c>
      <c r="O304" s="623">
        <f t="shared" si="30"/>
        <v>13.58</v>
      </c>
    </row>
    <row r="305" spans="1:15" ht="15.75">
      <c r="A305" s="688">
        <v>4</v>
      </c>
      <c r="B305" s="688" t="s">
        <v>190</v>
      </c>
      <c r="C305" s="214">
        <v>222.49</v>
      </c>
      <c r="D305" s="214">
        <v>30.41</v>
      </c>
      <c r="E305" s="468">
        <f t="shared" si="28"/>
        <v>0.13668030023821295</v>
      </c>
      <c r="F305" s="243"/>
      <c r="G305" s="265"/>
      <c r="I305" s="214">
        <v>100.98</v>
      </c>
      <c r="J305" s="214">
        <v>121.51</v>
      </c>
      <c r="K305" s="623">
        <f t="shared" si="29"/>
        <v>222.49</v>
      </c>
      <c r="M305" s="214">
        <v>20.12</v>
      </c>
      <c r="N305" s="214">
        <v>10.29</v>
      </c>
      <c r="O305" s="623">
        <f t="shared" si="30"/>
        <v>30.41</v>
      </c>
    </row>
    <row r="306" spans="1:15" ht="15.75">
      <c r="A306" s="688">
        <v>5</v>
      </c>
      <c r="B306" s="688" t="s">
        <v>150</v>
      </c>
      <c r="C306" s="214">
        <v>87.42</v>
      </c>
      <c r="D306" s="214">
        <v>4.05</v>
      </c>
      <c r="E306" s="468">
        <f t="shared" si="28"/>
        <v>0.04632807137954701</v>
      </c>
      <c r="F306" s="243"/>
      <c r="G306" s="265"/>
      <c r="I306" s="214">
        <v>29.27</v>
      </c>
      <c r="J306" s="214">
        <v>58.15</v>
      </c>
      <c r="K306" s="623">
        <f t="shared" si="29"/>
        <v>87.42</v>
      </c>
      <c r="M306" s="214">
        <v>3.03</v>
      </c>
      <c r="N306" s="214">
        <v>1.02</v>
      </c>
      <c r="O306" s="623">
        <f t="shared" si="30"/>
        <v>4.05</v>
      </c>
    </row>
    <row r="307" spans="1:15" ht="15.75">
      <c r="A307" s="688">
        <v>6</v>
      </c>
      <c r="B307" s="688" t="s">
        <v>191</v>
      </c>
      <c r="C307" s="214">
        <v>148.18</v>
      </c>
      <c r="D307" s="214">
        <v>26.1</v>
      </c>
      <c r="E307" s="468">
        <f t="shared" si="28"/>
        <v>0.17613713051693886</v>
      </c>
      <c r="F307" s="243"/>
      <c r="G307" s="265"/>
      <c r="I307" s="214">
        <v>61.81</v>
      </c>
      <c r="J307" s="214">
        <v>86.37</v>
      </c>
      <c r="K307" s="623">
        <f t="shared" si="29"/>
        <v>148.18</v>
      </c>
      <c r="M307" s="214">
        <v>19.23</v>
      </c>
      <c r="N307" s="214">
        <v>6.87</v>
      </c>
      <c r="O307" s="623">
        <f t="shared" si="30"/>
        <v>26.1</v>
      </c>
    </row>
    <row r="308" spans="1:15" ht="15.75">
      <c r="A308" s="687">
        <v>7</v>
      </c>
      <c r="B308" s="687" t="s">
        <v>151</v>
      </c>
      <c r="C308" s="214">
        <v>93.86</v>
      </c>
      <c r="D308" s="214">
        <v>10.76</v>
      </c>
      <c r="E308" s="468">
        <f t="shared" si="28"/>
        <v>0.11463882378009801</v>
      </c>
      <c r="F308" s="243"/>
      <c r="G308" s="265"/>
      <c r="I308" s="214">
        <v>48.58</v>
      </c>
      <c r="J308" s="214">
        <v>45.28</v>
      </c>
      <c r="K308" s="623">
        <f t="shared" si="29"/>
        <v>93.86</v>
      </c>
      <c r="M308" s="214">
        <v>10.67</v>
      </c>
      <c r="N308" s="214">
        <v>0.09</v>
      </c>
      <c r="O308" s="623">
        <f t="shared" si="30"/>
        <v>10.76</v>
      </c>
    </row>
    <row r="309" spans="1:15" ht="15.75">
      <c r="A309" s="688">
        <v>8</v>
      </c>
      <c r="B309" s="688" t="s">
        <v>152</v>
      </c>
      <c r="C309" s="214">
        <v>298.1</v>
      </c>
      <c r="D309" s="214">
        <v>1.6300000000000001</v>
      </c>
      <c r="E309" s="468">
        <f t="shared" si="28"/>
        <v>0.005467963770546797</v>
      </c>
      <c r="F309" s="469"/>
      <c r="G309" s="265"/>
      <c r="I309" s="214">
        <v>135.3</v>
      </c>
      <c r="J309" s="214">
        <v>162.8</v>
      </c>
      <c r="K309" s="623">
        <f t="shared" si="29"/>
        <v>298.1</v>
      </c>
      <c r="M309" s="214">
        <v>1.54</v>
      </c>
      <c r="N309" s="214">
        <v>0.09</v>
      </c>
      <c r="O309" s="623">
        <f t="shared" si="30"/>
        <v>1.6300000000000001</v>
      </c>
    </row>
    <row r="310" spans="1:15" ht="15.75">
      <c r="A310" s="688">
        <v>9</v>
      </c>
      <c r="B310" s="688" t="s">
        <v>153</v>
      </c>
      <c r="C310" s="214">
        <v>112.3</v>
      </c>
      <c r="D310" s="214">
        <v>68.57</v>
      </c>
      <c r="E310" s="468">
        <f t="shared" si="28"/>
        <v>0.6105966162065894</v>
      </c>
      <c r="F310" s="243"/>
      <c r="G310" s="265"/>
      <c r="I310" s="214">
        <v>42.08</v>
      </c>
      <c r="J310" s="214">
        <v>70.22</v>
      </c>
      <c r="K310" s="623">
        <f t="shared" si="29"/>
        <v>112.3</v>
      </c>
      <c r="M310" s="214">
        <v>20.67</v>
      </c>
      <c r="N310" s="214">
        <v>47.9</v>
      </c>
      <c r="O310" s="623">
        <f t="shared" si="30"/>
        <v>68.57</v>
      </c>
    </row>
    <row r="311" spans="1:15" ht="15.75" customHeight="1">
      <c r="A311" s="688">
        <v>10</v>
      </c>
      <c r="B311" s="688" t="s">
        <v>154</v>
      </c>
      <c r="C311" s="214">
        <v>243.99</v>
      </c>
      <c r="D311" s="214">
        <v>22.4</v>
      </c>
      <c r="E311" s="468">
        <f t="shared" si="28"/>
        <v>0.09180704127218328</v>
      </c>
      <c r="F311" s="243"/>
      <c r="G311" s="265"/>
      <c r="I311" s="214">
        <v>114.54</v>
      </c>
      <c r="J311" s="214">
        <v>129.45</v>
      </c>
      <c r="K311" s="623">
        <f t="shared" si="29"/>
        <v>243.99</v>
      </c>
      <c r="M311" s="214">
        <v>10.25</v>
      </c>
      <c r="N311" s="214">
        <v>12.15</v>
      </c>
      <c r="O311" s="623">
        <f t="shared" si="30"/>
        <v>22.4</v>
      </c>
    </row>
    <row r="312" spans="1:15" ht="15.75">
      <c r="A312" s="688">
        <v>11</v>
      </c>
      <c r="B312" s="688" t="s">
        <v>155</v>
      </c>
      <c r="C312" s="214">
        <v>100.97</v>
      </c>
      <c r="D312" s="214">
        <v>7.210000000000001</v>
      </c>
      <c r="E312" s="468">
        <f t="shared" si="28"/>
        <v>0.07140734871744084</v>
      </c>
      <c r="F312" s="243"/>
      <c r="G312" s="265"/>
      <c r="I312" s="214">
        <v>52.17</v>
      </c>
      <c r="J312" s="214">
        <v>48.8</v>
      </c>
      <c r="K312" s="623">
        <f t="shared" si="29"/>
        <v>100.97</v>
      </c>
      <c r="M312" s="214">
        <v>6.23</v>
      </c>
      <c r="N312" s="214">
        <v>0.98</v>
      </c>
      <c r="O312" s="623">
        <f t="shared" si="30"/>
        <v>7.210000000000001</v>
      </c>
    </row>
    <row r="313" spans="1:15" ht="15" customHeight="1">
      <c r="A313" s="688">
        <v>12</v>
      </c>
      <c r="B313" s="688" t="s">
        <v>192</v>
      </c>
      <c r="C313" s="214">
        <v>65.49</v>
      </c>
      <c r="D313" s="214">
        <v>8.45</v>
      </c>
      <c r="E313" s="468">
        <f t="shared" si="28"/>
        <v>0.12902733241716294</v>
      </c>
      <c r="F313" s="469"/>
      <c r="G313" s="265"/>
      <c r="I313" s="214">
        <v>31.19</v>
      </c>
      <c r="J313" s="214">
        <v>34.3</v>
      </c>
      <c r="K313" s="623">
        <f t="shared" si="29"/>
        <v>65.49</v>
      </c>
      <c r="M313" s="214">
        <v>3.78</v>
      </c>
      <c r="N313" s="214">
        <v>4.67</v>
      </c>
      <c r="O313" s="623">
        <f t="shared" si="30"/>
        <v>8.45</v>
      </c>
    </row>
    <row r="314" spans="1:15" ht="15.75" customHeight="1">
      <c r="A314" s="688">
        <v>13</v>
      </c>
      <c r="B314" s="688" t="s">
        <v>156</v>
      </c>
      <c r="C314" s="214">
        <v>168.52999999999997</v>
      </c>
      <c r="D314" s="214">
        <v>17.689999999999998</v>
      </c>
      <c r="E314" s="468">
        <f t="shared" si="28"/>
        <v>0.10496647481160624</v>
      </c>
      <c r="F314" s="243"/>
      <c r="G314" s="265"/>
      <c r="I314" s="214">
        <v>75.21</v>
      </c>
      <c r="J314" s="214">
        <v>93.32</v>
      </c>
      <c r="K314" s="623">
        <f t="shared" si="29"/>
        <v>168.52999999999997</v>
      </c>
      <c r="M314" s="214">
        <v>13.54</v>
      </c>
      <c r="N314" s="214">
        <v>4.15</v>
      </c>
      <c r="O314" s="623">
        <f t="shared" si="30"/>
        <v>17.689999999999998</v>
      </c>
    </row>
    <row r="315" spans="1:15" ht="14.25" customHeight="1">
      <c r="A315" s="688">
        <v>14</v>
      </c>
      <c r="B315" s="688" t="s">
        <v>157</v>
      </c>
      <c r="C315" s="214">
        <v>18.65</v>
      </c>
      <c r="D315" s="214">
        <v>3.85</v>
      </c>
      <c r="E315" s="468">
        <f t="shared" si="28"/>
        <v>0.20643431635388743</v>
      </c>
      <c r="F315" s="243"/>
      <c r="G315" s="265"/>
      <c r="I315" s="214">
        <v>6.86</v>
      </c>
      <c r="J315" s="214">
        <v>11.79</v>
      </c>
      <c r="K315" s="623">
        <f t="shared" si="29"/>
        <v>18.65</v>
      </c>
      <c r="M315" s="214">
        <v>2.43</v>
      </c>
      <c r="N315" s="214">
        <v>1.42</v>
      </c>
      <c r="O315" s="623">
        <f t="shared" si="30"/>
        <v>3.85</v>
      </c>
    </row>
    <row r="316" spans="1:15" ht="15" customHeight="1">
      <c r="A316" s="687">
        <v>15</v>
      </c>
      <c r="B316" s="687" t="s">
        <v>158</v>
      </c>
      <c r="C316" s="214">
        <v>147.35</v>
      </c>
      <c r="D316" s="214">
        <v>13.84</v>
      </c>
      <c r="E316" s="468">
        <f t="shared" si="28"/>
        <v>0.09392602646759417</v>
      </c>
      <c r="F316" s="243"/>
      <c r="G316" s="265"/>
      <c r="I316" s="214">
        <v>71.21</v>
      </c>
      <c r="J316" s="214">
        <v>76.14</v>
      </c>
      <c r="K316" s="623">
        <f t="shared" si="29"/>
        <v>147.35</v>
      </c>
      <c r="M316" s="214">
        <v>10.86</v>
      </c>
      <c r="N316" s="214">
        <v>2.98</v>
      </c>
      <c r="O316" s="623">
        <f t="shared" si="30"/>
        <v>13.84</v>
      </c>
    </row>
    <row r="317" spans="1:15" ht="14.25" customHeight="1">
      <c r="A317" s="687">
        <v>16</v>
      </c>
      <c r="B317" s="687" t="s">
        <v>193</v>
      </c>
      <c r="C317" s="214">
        <v>241.28000000000003</v>
      </c>
      <c r="D317" s="214">
        <v>33.9</v>
      </c>
      <c r="E317" s="468">
        <f t="shared" si="28"/>
        <v>0.14050066312997345</v>
      </c>
      <c r="F317" s="469"/>
      <c r="G317" s="265"/>
      <c r="I317" s="214">
        <v>113.26</v>
      </c>
      <c r="J317" s="214">
        <v>128.02</v>
      </c>
      <c r="K317" s="623">
        <f t="shared" si="29"/>
        <v>241.28000000000003</v>
      </c>
      <c r="M317" s="214">
        <v>25.23</v>
      </c>
      <c r="N317" s="214">
        <v>8.67</v>
      </c>
      <c r="O317" s="623">
        <f t="shared" si="30"/>
        <v>33.9</v>
      </c>
    </row>
    <row r="318" spans="1:15" ht="15.75" customHeight="1">
      <c r="A318" s="688">
        <v>17</v>
      </c>
      <c r="B318" s="688" t="s">
        <v>159</v>
      </c>
      <c r="C318" s="214">
        <v>57.56999999999999</v>
      </c>
      <c r="D318" s="214">
        <v>3.65</v>
      </c>
      <c r="E318" s="468">
        <f t="shared" si="28"/>
        <v>0.06340107694980025</v>
      </c>
      <c r="F318" s="243"/>
      <c r="G318" s="265"/>
      <c r="I318" s="214">
        <v>25.58</v>
      </c>
      <c r="J318" s="214">
        <v>31.99</v>
      </c>
      <c r="K318" s="623">
        <f t="shared" si="29"/>
        <v>57.56999999999999</v>
      </c>
      <c r="M318" s="214">
        <v>2.98</v>
      </c>
      <c r="N318" s="214">
        <v>0.67</v>
      </c>
      <c r="O318" s="623">
        <f t="shared" si="30"/>
        <v>3.65</v>
      </c>
    </row>
    <row r="319" spans="1:15" ht="15" customHeight="1">
      <c r="A319" s="689">
        <v>18</v>
      </c>
      <c r="B319" s="687" t="s">
        <v>160</v>
      </c>
      <c r="C319" s="214">
        <v>483.21000000000004</v>
      </c>
      <c r="D319" s="214">
        <v>25.41</v>
      </c>
      <c r="E319" s="468">
        <f t="shared" si="28"/>
        <v>0.05258583224684919</v>
      </c>
      <c r="F319" s="243"/>
      <c r="G319" s="265"/>
      <c r="I319" s="214">
        <v>225.46</v>
      </c>
      <c r="J319" s="214">
        <v>257.75</v>
      </c>
      <c r="K319" s="623">
        <f t="shared" si="29"/>
        <v>483.21000000000004</v>
      </c>
      <c r="M319" s="214">
        <v>15.43</v>
      </c>
      <c r="N319" s="214">
        <v>9.98</v>
      </c>
      <c r="O319" s="623">
        <f t="shared" si="30"/>
        <v>25.41</v>
      </c>
    </row>
    <row r="320" spans="1:15" ht="14.25" customHeight="1">
      <c r="A320" s="690">
        <v>19</v>
      </c>
      <c r="B320" s="688" t="s">
        <v>161</v>
      </c>
      <c r="C320" s="214">
        <v>144.29</v>
      </c>
      <c r="D320" s="214">
        <v>14.45</v>
      </c>
      <c r="E320" s="468">
        <f t="shared" si="28"/>
        <v>0.10014554023147827</v>
      </c>
      <c r="F320" s="243"/>
      <c r="G320" s="265"/>
      <c r="I320" s="214">
        <v>69.27</v>
      </c>
      <c r="J320" s="214">
        <v>75.02</v>
      </c>
      <c r="K320" s="623">
        <f t="shared" si="29"/>
        <v>144.29</v>
      </c>
      <c r="M320" s="214">
        <v>6.78</v>
      </c>
      <c r="N320" s="214">
        <v>7.67</v>
      </c>
      <c r="O320" s="623">
        <f t="shared" si="30"/>
        <v>14.45</v>
      </c>
    </row>
    <row r="321" spans="1:15" ht="14.25" customHeight="1">
      <c r="A321" s="690">
        <v>20</v>
      </c>
      <c r="B321" s="688" t="s">
        <v>175</v>
      </c>
      <c r="C321" s="214">
        <v>169.84</v>
      </c>
      <c r="D321" s="214">
        <v>67.96000000000001</v>
      </c>
      <c r="E321" s="468">
        <f t="shared" si="28"/>
        <v>0.40014130946773435</v>
      </c>
      <c r="F321" s="243"/>
      <c r="G321" s="265"/>
      <c r="I321" s="214">
        <v>78.41</v>
      </c>
      <c r="J321" s="214">
        <v>91.43</v>
      </c>
      <c r="K321" s="623">
        <f t="shared" si="29"/>
        <v>169.84</v>
      </c>
      <c r="M321" s="214">
        <v>43.78</v>
      </c>
      <c r="N321" s="214">
        <v>24.18</v>
      </c>
      <c r="O321" s="623">
        <f t="shared" si="30"/>
        <v>67.96000000000001</v>
      </c>
    </row>
    <row r="322" spans="1:15" ht="14.25" customHeight="1">
      <c r="A322" s="688">
        <v>21</v>
      </c>
      <c r="B322" s="688" t="s">
        <v>224</v>
      </c>
      <c r="C322" s="214">
        <v>374.6</v>
      </c>
      <c r="D322" s="214">
        <v>30.12</v>
      </c>
      <c r="E322" s="468">
        <f aca="true" t="shared" si="31" ref="E322:E327">D322/C322</f>
        <v>0.0804057661505606</v>
      </c>
      <c r="F322" s="243"/>
      <c r="G322" s="265"/>
      <c r="I322" s="214">
        <v>184.83</v>
      </c>
      <c r="J322" s="214">
        <v>189.77</v>
      </c>
      <c r="K322" s="623">
        <f t="shared" si="29"/>
        <v>374.6</v>
      </c>
      <c r="M322" s="214">
        <v>20.1</v>
      </c>
      <c r="N322" s="214">
        <v>10.02</v>
      </c>
      <c r="O322" s="623">
        <f t="shared" si="30"/>
        <v>30.12</v>
      </c>
    </row>
    <row r="323" spans="1:15" ht="14.25" customHeight="1">
      <c r="A323" s="688">
        <v>22</v>
      </c>
      <c r="B323" s="688" t="s">
        <v>225</v>
      </c>
      <c r="C323" s="214">
        <v>100.72999999999999</v>
      </c>
      <c r="D323" s="214">
        <v>5.2700000000000005</v>
      </c>
      <c r="E323" s="468">
        <f t="shared" si="31"/>
        <v>0.052318078030378246</v>
      </c>
      <c r="F323" s="243"/>
      <c r="G323" s="265"/>
      <c r="I323" s="214">
        <v>21.35</v>
      </c>
      <c r="J323" s="214">
        <v>79.38</v>
      </c>
      <c r="K323" s="623">
        <f t="shared" si="29"/>
        <v>100.72999999999999</v>
      </c>
      <c r="M323" s="214">
        <v>1.04</v>
      </c>
      <c r="N323" s="214">
        <v>4.23</v>
      </c>
      <c r="O323" s="623">
        <f t="shared" si="30"/>
        <v>5.2700000000000005</v>
      </c>
    </row>
    <row r="324" spans="1:15" ht="14.25" customHeight="1">
      <c r="A324" s="688">
        <v>23</v>
      </c>
      <c r="B324" s="688" t="s">
        <v>226</v>
      </c>
      <c r="C324" s="214">
        <v>86.94</v>
      </c>
      <c r="D324" s="214">
        <v>19.23</v>
      </c>
      <c r="E324" s="468">
        <f t="shared" si="31"/>
        <v>0.22118702553485164</v>
      </c>
      <c r="F324" s="243"/>
      <c r="G324" s="265"/>
      <c r="I324" s="214">
        <v>43.07</v>
      </c>
      <c r="J324" s="214">
        <v>43.87</v>
      </c>
      <c r="K324" s="623">
        <f t="shared" si="29"/>
        <v>86.94</v>
      </c>
      <c r="M324" s="214">
        <v>12.34</v>
      </c>
      <c r="N324" s="214">
        <v>6.89</v>
      </c>
      <c r="O324" s="623">
        <f t="shared" si="30"/>
        <v>19.23</v>
      </c>
    </row>
    <row r="325" spans="1:15" ht="14.25" customHeight="1">
      <c r="A325" s="688">
        <v>24</v>
      </c>
      <c r="B325" s="688" t="s">
        <v>333</v>
      </c>
      <c r="C325" s="214">
        <v>46.849999999999994</v>
      </c>
      <c r="D325" s="214">
        <v>0.9299999999999999</v>
      </c>
      <c r="E325" s="468">
        <f t="shared" si="31"/>
        <v>0.01985058697972252</v>
      </c>
      <c r="F325" s="243"/>
      <c r="G325" s="265"/>
      <c r="I325" s="214">
        <v>19.04</v>
      </c>
      <c r="J325" s="214">
        <v>27.81</v>
      </c>
      <c r="K325" s="623">
        <f t="shared" si="29"/>
        <v>46.849999999999994</v>
      </c>
      <c r="M325" s="214">
        <v>0.73</v>
      </c>
      <c r="N325" s="214">
        <v>0.2</v>
      </c>
      <c r="O325" s="623">
        <f t="shared" si="30"/>
        <v>0.9299999999999999</v>
      </c>
    </row>
    <row r="326" spans="1:15" ht="14.25" customHeight="1">
      <c r="A326" s="688">
        <v>25</v>
      </c>
      <c r="B326" s="688" t="s">
        <v>334</v>
      </c>
      <c r="C326" s="214">
        <v>27.26</v>
      </c>
      <c r="D326" s="214">
        <v>27.869999999999997</v>
      </c>
      <c r="E326" s="468">
        <f t="shared" si="31"/>
        <v>1.0223771093176814</v>
      </c>
      <c r="F326" s="243"/>
      <c r="G326" s="265"/>
      <c r="I326" s="214">
        <v>8.25</v>
      </c>
      <c r="J326" s="214">
        <v>19.01</v>
      </c>
      <c r="K326" s="623">
        <f t="shared" si="29"/>
        <v>27.26</v>
      </c>
      <c r="M326" s="214">
        <v>16.45</v>
      </c>
      <c r="N326" s="214">
        <v>11.42</v>
      </c>
      <c r="O326" s="623">
        <f t="shared" si="30"/>
        <v>27.869999999999997</v>
      </c>
    </row>
    <row r="327" spans="1:15" ht="14.25" customHeight="1">
      <c r="A327" s="688">
        <v>26</v>
      </c>
      <c r="B327" s="688" t="s">
        <v>335</v>
      </c>
      <c r="C327" s="214">
        <v>36.59</v>
      </c>
      <c r="D327" s="214">
        <v>16.65</v>
      </c>
      <c r="E327" s="468">
        <f t="shared" si="31"/>
        <v>0.4550423613009018</v>
      </c>
      <c r="F327" s="469"/>
      <c r="G327" s="265"/>
      <c r="I327" s="214">
        <v>20.33</v>
      </c>
      <c r="J327" s="214">
        <v>16.26</v>
      </c>
      <c r="K327" s="623">
        <f t="shared" si="29"/>
        <v>36.59</v>
      </c>
      <c r="M327" s="214">
        <v>7.67</v>
      </c>
      <c r="N327" s="214">
        <v>8.98</v>
      </c>
      <c r="O327" s="623">
        <f t="shared" si="30"/>
        <v>16.65</v>
      </c>
    </row>
    <row r="328" spans="1:15" ht="16.5" thickBot="1">
      <c r="A328" s="286"/>
      <c r="B328" s="231" t="s">
        <v>10</v>
      </c>
      <c r="C328" s="863">
        <v>3979.33</v>
      </c>
      <c r="D328" s="691">
        <v>494.15000000000003</v>
      </c>
      <c r="E328" s="649">
        <f t="shared" si="28"/>
        <v>0.12417919599530575</v>
      </c>
      <c r="F328" s="7"/>
      <c r="G328" s="265"/>
      <c r="I328" s="190">
        <v>1776.4099999999999</v>
      </c>
      <c r="J328" s="190">
        <v>2202.92</v>
      </c>
      <c r="K328" s="623">
        <f t="shared" si="29"/>
        <v>3979.33</v>
      </c>
      <c r="M328" s="190">
        <v>298.08000000000004</v>
      </c>
      <c r="N328" s="190">
        <f>SUM(N302:N327)</f>
        <v>196.07</v>
      </c>
      <c r="O328" s="623">
        <f t="shared" si="30"/>
        <v>494.15000000000003</v>
      </c>
    </row>
    <row r="329" spans="1:7" ht="9.75" customHeight="1">
      <c r="A329" s="288"/>
      <c r="B329" s="289"/>
      <c r="C329" s="251"/>
      <c r="D329" s="470"/>
      <c r="E329" s="471"/>
      <c r="F329" s="7"/>
      <c r="G329" s="265"/>
    </row>
    <row r="330" spans="1:8" s="143" customFormat="1" ht="15.75">
      <c r="A330" s="131" t="s">
        <v>276</v>
      </c>
      <c r="B330" s="160"/>
      <c r="C330" s="238"/>
      <c r="D330" s="160"/>
      <c r="E330" s="239"/>
      <c r="F330" s="157"/>
      <c r="G330" s="146"/>
      <c r="H330" s="146"/>
    </row>
    <row r="331" spans="1:121" s="132" customFormat="1" ht="16.5" thickBot="1">
      <c r="A331" s="157" t="s">
        <v>277</v>
      </c>
      <c r="B331" s="130"/>
      <c r="C331" s="160"/>
      <c r="D331" s="160"/>
      <c r="E331" s="239" t="s">
        <v>172</v>
      </c>
      <c r="F331" s="130"/>
      <c r="G331" s="142"/>
      <c r="H331" s="142"/>
      <c r="I331" s="889" t="s">
        <v>39</v>
      </c>
      <c r="J331" s="889"/>
      <c r="K331" s="889"/>
      <c r="DQ331" s="132" t="s">
        <v>146</v>
      </c>
    </row>
    <row r="332" spans="1:11" ht="47.25">
      <c r="A332" s="240" t="s">
        <v>2</v>
      </c>
      <c r="B332" s="241" t="s">
        <v>9</v>
      </c>
      <c r="C332" s="241" t="s">
        <v>278</v>
      </c>
      <c r="D332" s="241" t="s">
        <v>279</v>
      </c>
      <c r="E332" s="242" t="s">
        <v>280</v>
      </c>
      <c r="F332" s="243"/>
      <c r="I332" s="89" t="s">
        <v>228</v>
      </c>
      <c r="J332" s="89" t="s">
        <v>229</v>
      </c>
      <c r="K332" s="191" t="s">
        <v>18</v>
      </c>
    </row>
    <row r="333" spans="1:11" ht="14.25" customHeight="1">
      <c r="A333" s="687">
        <v>1</v>
      </c>
      <c r="B333" s="687" t="s">
        <v>147</v>
      </c>
      <c r="C333" s="214">
        <v>90.77</v>
      </c>
      <c r="D333" s="214">
        <v>11.620000000000001</v>
      </c>
      <c r="E333" s="245">
        <f>D333/C333</f>
        <v>0.1280158642723367</v>
      </c>
      <c r="F333" s="7"/>
      <c r="I333" s="214">
        <v>7.300000000000004</v>
      </c>
      <c r="J333" s="214">
        <v>4.319999999999997</v>
      </c>
      <c r="K333" s="623">
        <f>SUM(I333:J333)</f>
        <v>11.620000000000001</v>
      </c>
    </row>
    <row r="334" spans="1:11" ht="15" customHeight="1">
      <c r="A334" s="688">
        <v>2</v>
      </c>
      <c r="B334" s="688" t="s">
        <v>148</v>
      </c>
      <c r="C334" s="214">
        <v>196.36</v>
      </c>
      <c r="D334" s="214">
        <v>12.330000000000005</v>
      </c>
      <c r="E334" s="245">
        <f aca="true" t="shared" si="32" ref="E334:E359">D334/C334</f>
        <v>0.06279282949684256</v>
      </c>
      <c r="F334" s="7"/>
      <c r="I334" s="214">
        <v>8.069999999999993</v>
      </c>
      <c r="J334" s="214">
        <v>4.260000000000012</v>
      </c>
      <c r="K334" s="623">
        <f aca="true" t="shared" si="33" ref="K334:K359">SUM(I334:J334)</f>
        <v>12.330000000000005</v>
      </c>
    </row>
    <row r="335" spans="1:11" ht="15" customHeight="1">
      <c r="A335" s="687">
        <v>3</v>
      </c>
      <c r="B335" s="687" t="s">
        <v>149</v>
      </c>
      <c r="C335" s="214">
        <v>215.71</v>
      </c>
      <c r="D335" s="214">
        <v>13.840000000000003</v>
      </c>
      <c r="E335" s="245">
        <f t="shared" si="32"/>
        <v>0.06416021510361135</v>
      </c>
      <c r="F335" s="7"/>
      <c r="I335" s="214">
        <v>8.780000000000001</v>
      </c>
      <c r="J335" s="214">
        <v>5.060000000000002</v>
      </c>
      <c r="K335" s="623">
        <f t="shared" si="33"/>
        <v>13.840000000000003</v>
      </c>
    </row>
    <row r="336" spans="1:11" ht="14.25" customHeight="1">
      <c r="A336" s="688">
        <v>4</v>
      </c>
      <c r="B336" s="688" t="s">
        <v>190</v>
      </c>
      <c r="C336" s="214">
        <v>222.49</v>
      </c>
      <c r="D336" s="214">
        <v>14.500000000000014</v>
      </c>
      <c r="E336" s="245">
        <f t="shared" si="32"/>
        <v>0.06517146838060144</v>
      </c>
      <c r="F336" s="7"/>
      <c r="I336" s="214">
        <v>12.260000000000005</v>
      </c>
      <c r="J336" s="214">
        <v>2.240000000000009</v>
      </c>
      <c r="K336" s="623">
        <f t="shared" si="33"/>
        <v>14.500000000000014</v>
      </c>
    </row>
    <row r="337" spans="1:11" ht="14.25" customHeight="1">
      <c r="A337" s="688">
        <v>5</v>
      </c>
      <c r="B337" s="688" t="s">
        <v>150</v>
      </c>
      <c r="C337" s="214">
        <v>87.42</v>
      </c>
      <c r="D337" s="214">
        <v>16.419999999999998</v>
      </c>
      <c r="E337" s="245">
        <f t="shared" si="32"/>
        <v>0.1878288721116449</v>
      </c>
      <c r="F337" s="7"/>
      <c r="I337" s="214">
        <v>12.009999999999998</v>
      </c>
      <c r="J337" s="214">
        <v>4.41</v>
      </c>
      <c r="K337" s="623">
        <f t="shared" si="33"/>
        <v>16.419999999999998</v>
      </c>
    </row>
    <row r="338" spans="1:11" ht="14.25" customHeight="1">
      <c r="A338" s="688">
        <v>6</v>
      </c>
      <c r="B338" s="688" t="s">
        <v>191</v>
      </c>
      <c r="C338" s="214">
        <v>148.18</v>
      </c>
      <c r="D338" s="214">
        <v>11.010000000000005</v>
      </c>
      <c r="E338" s="245">
        <f t="shared" si="32"/>
        <v>0.07430152517208803</v>
      </c>
      <c r="F338" s="7"/>
      <c r="I338" s="214">
        <v>6.610000000000014</v>
      </c>
      <c r="J338" s="214">
        <v>4.3999999999999915</v>
      </c>
      <c r="K338" s="623">
        <f t="shared" si="33"/>
        <v>11.010000000000005</v>
      </c>
    </row>
    <row r="339" spans="1:11" ht="14.25" customHeight="1">
      <c r="A339" s="687">
        <v>7</v>
      </c>
      <c r="B339" s="687" t="s">
        <v>151</v>
      </c>
      <c r="C339" s="214">
        <v>93.86</v>
      </c>
      <c r="D339" s="214">
        <v>12.510000000000012</v>
      </c>
      <c r="E339" s="245">
        <f t="shared" si="32"/>
        <v>0.1332836138930323</v>
      </c>
      <c r="F339" s="7"/>
      <c r="I339" s="214">
        <v>7.650000000000006</v>
      </c>
      <c r="J339" s="214">
        <v>4.8600000000000065</v>
      </c>
      <c r="K339" s="623">
        <f t="shared" si="33"/>
        <v>12.510000000000012</v>
      </c>
    </row>
    <row r="340" spans="1:11" ht="13.5" customHeight="1">
      <c r="A340" s="688">
        <v>8</v>
      </c>
      <c r="B340" s="688" t="s">
        <v>152</v>
      </c>
      <c r="C340" s="214">
        <v>298.1</v>
      </c>
      <c r="D340" s="214">
        <v>38.920000000000016</v>
      </c>
      <c r="E340" s="245">
        <f t="shared" si="32"/>
        <v>0.13056021469305606</v>
      </c>
      <c r="F340" s="7"/>
      <c r="I340" s="214">
        <v>21.960000000000008</v>
      </c>
      <c r="J340" s="214">
        <v>16.960000000000008</v>
      </c>
      <c r="K340" s="623">
        <f t="shared" si="33"/>
        <v>38.920000000000016</v>
      </c>
    </row>
    <row r="341" spans="1:11" ht="13.5" customHeight="1">
      <c r="A341" s="688">
        <v>9</v>
      </c>
      <c r="B341" s="688" t="s">
        <v>153</v>
      </c>
      <c r="C341" s="214">
        <v>112.3</v>
      </c>
      <c r="D341" s="214">
        <v>11.54000000000002</v>
      </c>
      <c r="E341" s="245">
        <f t="shared" si="32"/>
        <v>0.10276046304541425</v>
      </c>
      <c r="F341" s="7"/>
      <c r="I341" s="214">
        <v>9.650000000000006</v>
      </c>
      <c r="J341" s="214">
        <v>1.8900000000000148</v>
      </c>
      <c r="K341" s="623">
        <f t="shared" si="33"/>
        <v>11.54000000000002</v>
      </c>
    </row>
    <row r="342" spans="1:11" ht="14.25" customHeight="1">
      <c r="A342" s="688">
        <v>10</v>
      </c>
      <c r="B342" s="688" t="s">
        <v>154</v>
      </c>
      <c r="C342" s="214">
        <v>243.99</v>
      </c>
      <c r="D342" s="214">
        <v>9.780000000000001</v>
      </c>
      <c r="E342" s="245">
        <f t="shared" si="32"/>
        <v>0.04008360998401574</v>
      </c>
      <c r="F342" s="7"/>
      <c r="I342" s="214">
        <v>7.939999999999998</v>
      </c>
      <c r="J342" s="214">
        <v>1.8400000000000034</v>
      </c>
      <c r="K342" s="623">
        <f t="shared" si="33"/>
        <v>9.780000000000001</v>
      </c>
    </row>
    <row r="343" spans="1:11" ht="14.25" customHeight="1">
      <c r="A343" s="688">
        <v>11</v>
      </c>
      <c r="B343" s="688" t="s">
        <v>155</v>
      </c>
      <c r="C343" s="214">
        <v>100.97</v>
      </c>
      <c r="D343" s="214">
        <v>12.70999999999999</v>
      </c>
      <c r="E343" s="245">
        <f t="shared" si="32"/>
        <v>0.12587897395265912</v>
      </c>
      <c r="F343" s="7"/>
      <c r="I343" s="214">
        <v>7.819999999999997</v>
      </c>
      <c r="J343" s="214">
        <v>4.8899999999999935</v>
      </c>
      <c r="K343" s="623">
        <f t="shared" si="33"/>
        <v>12.70999999999999</v>
      </c>
    </row>
    <row r="344" spans="1:11" ht="14.25" customHeight="1">
      <c r="A344" s="688">
        <v>12</v>
      </c>
      <c r="B344" s="688" t="s">
        <v>192</v>
      </c>
      <c r="C344" s="214">
        <v>65.49</v>
      </c>
      <c r="D344" s="214">
        <v>8.050000000000004</v>
      </c>
      <c r="E344" s="245">
        <f t="shared" si="32"/>
        <v>0.12291952969919079</v>
      </c>
      <c r="F344" s="7"/>
      <c r="I344" s="214">
        <v>4.310000000000002</v>
      </c>
      <c r="J344" s="214">
        <v>3.740000000000002</v>
      </c>
      <c r="K344" s="623">
        <f t="shared" si="33"/>
        <v>8.050000000000004</v>
      </c>
    </row>
    <row r="345" spans="1:11" ht="13.5" customHeight="1">
      <c r="A345" s="688">
        <v>13</v>
      </c>
      <c r="B345" s="688" t="s">
        <v>156</v>
      </c>
      <c r="C345" s="214">
        <v>168.52999999999997</v>
      </c>
      <c r="D345" s="214">
        <v>16.069999999999993</v>
      </c>
      <c r="E345" s="245">
        <f t="shared" si="32"/>
        <v>0.09535394291817478</v>
      </c>
      <c r="F345" s="7"/>
      <c r="I345" s="214">
        <v>12.909999999999997</v>
      </c>
      <c r="J345" s="214">
        <v>3.1599999999999966</v>
      </c>
      <c r="K345" s="623">
        <f t="shared" si="33"/>
        <v>16.069999999999993</v>
      </c>
    </row>
    <row r="346" spans="1:11" ht="14.25" customHeight="1">
      <c r="A346" s="688">
        <v>14</v>
      </c>
      <c r="B346" s="688" t="s">
        <v>157</v>
      </c>
      <c r="C346" s="214">
        <v>18.65</v>
      </c>
      <c r="D346" s="214">
        <v>2.5199999999999996</v>
      </c>
      <c r="E346" s="245">
        <f t="shared" si="32"/>
        <v>0.13512064343163538</v>
      </c>
      <c r="F346" s="7"/>
      <c r="I346" s="214">
        <v>1.299999999999999</v>
      </c>
      <c r="J346" s="214">
        <v>1.2200000000000006</v>
      </c>
      <c r="K346" s="623">
        <f t="shared" si="33"/>
        <v>2.5199999999999996</v>
      </c>
    </row>
    <row r="347" spans="1:11" ht="14.25" customHeight="1">
      <c r="A347" s="687">
        <v>15</v>
      </c>
      <c r="B347" s="687" t="s">
        <v>158</v>
      </c>
      <c r="C347" s="214">
        <v>147.35</v>
      </c>
      <c r="D347" s="214">
        <v>13.83999999999999</v>
      </c>
      <c r="E347" s="245">
        <f t="shared" si="32"/>
        <v>0.0939260264675941</v>
      </c>
      <c r="F347" s="7"/>
      <c r="I347" s="214">
        <v>10.86</v>
      </c>
      <c r="J347" s="214">
        <v>2.9799999999999898</v>
      </c>
      <c r="K347" s="623">
        <f t="shared" si="33"/>
        <v>13.83999999999999</v>
      </c>
    </row>
    <row r="348" spans="1:11" ht="14.25" customHeight="1">
      <c r="A348" s="687">
        <v>16</v>
      </c>
      <c r="B348" s="687" t="s">
        <v>193</v>
      </c>
      <c r="C348" s="214">
        <v>241.28000000000003</v>
      </c>
      <c r="D348" s="214">
        <v>14.329999999999998</v>
      </c>
      <c r="E348" s="245">
        <f t="shared" si="32"/>
        <v>0.05939157824933686</v>
      </c>
      <c r="F348" s="7"/>
      <c r="I348" s="214">
        <v>11.540000000000006</v>
      </c>
      <c r="J348" s="214">
        <v>2.789999999999992</v>
      </c>
      <c r="K348" s="623">
        <f t="shared" si="33"/>
        <v>14.329999999999998</v>
      </c>
    </row>
    <row r="349" spans="1:11" ht="13.5" customHeight="1">
      <c r="A349" s="688">
        <v>17</v>
      </c>
      <c r="B349" s="688" t="s">
        <v>159</v>
      </c>
      <c r="C349" s="214">
        <v>57.56999999999999</v>
      </c>
      <c r="D349" s="214">
        <v>4.670000000000005</v>
      </c>
      <c r="E349" s="245">
        <f t="shared" si="32"/>
        <v>0.08111863817960753</v>
      </c>
      <c r="F349" s="7"/>
      <c r="I349" s="214">
        <v>2.6700000000000017</v>
      </c>
      <c r="J349" s="214">
        <v>2.0000000000000036</v>
      </c>
      <c r="K349" s="623">
        <f t="shared" si="33"/>
        <v>4.670000000000005</v>
      </c>
    </row>
    <row r="350" spans="1:11" ht="14.25" customHeight="1">
      <c r="A350" s="689">
        <v>18</v>
      </c>
      <c r="B350" s="687" t="s">
        <v>160</v>
      </c>
      <c r="C350" s="214">
        <v>483.21000000000004</v>
      </c>
      <c r="D350" s="214">
        <v>17.47</v>
      </c>
      <c r="E350" s="245">
        <f t="shared" si="32"/>
        <v>0.036154053103205644</v>
      </c>
      <c r="F350" s="7"/>
      <c r="I350" s="214">
        <v>12.26000000000002</v>
      </c>
      <c r="J350" s="214">
        <v>5.2099999999999795</v>
      </c>
      <c r="K350" s="623">
        <f t="shared" si="33"/>
        <v>17.47</v>
      </c>
    </row>
    <row r="351" spans="1:11" ht="14.25" customHeight="1">
      <c r="A351" s="690">
        <v>19</v>
      </c>
      <c r="B351" s="688" t="s">
        <v>161</v>
      </c>
      <c r="C351" s="214">
        <v>144.29</v>
      </c>
      <c r="D351" s="214">
        <v>11.589999999999996</v>
      </c>
      <c r="E351" s="245">
        <f t="shared" si="32"/>
        <v>0.08032434680158013</v>
      </c>
      <c r="F351" s="7"/>
      <c r="I351" s="214">
        <v>6.780000000000001</v>
      </c>
      <c r="J351" s="214">
        <v>4.809999999999995</v>
      </c>
      <c r="K351" s="623">
        <f t="shared" si="33"/>
        <v>11.589999999999996</v>
      </c>
    </row>
    <row r="352" spans="1:11" ht="14.25" customHeight="1">
      <c r="A352" s="690">
        <v>20</v>
      </c>
      <c r="B352" s="688" t="s">
        <v>175</v>
      </c>
      <c r="C352" s="214">
        <v>169.84</v>
      </c>
      <c r="D352" s="214">
        <v>13.650000000000006</v>
      </c>
      <c r="E352" s="245">
        <f t="shared" si="32"/>
        <v>0.08036975977390488</v>
      </c>
      <c r="F352" s="7"/>
      <c r="I352" s="686">
        <v>8.780000000000001</v>
      </c>
      <c r="J352" s="214">
        <v>4.8700000000000045</v>
      </c>
      <c r="K352" s="623">
        <f t="shared" si="33"/>
        <v>13.650000000000006</v>
      </c>
    </row>
    <row r="353" spans="1:11" ht="14.25" customHeight="1">
      <c r="A353" s="688">
        <v>21</v>
      </c>
      <c r="B353" s="688" t="s">
        <v>224</v>
      </c>
      <c r="C353" s="214">
        <v>374.6</v>
      </c>
      <c r="D353" s="214">
        <v>15.79000000000002</v>
      </c>
      <c r="E353" s="245">
        <f aca="true" t="shared" si="34" ref="E353:E358">D353/C353</f>
        <v>0.04215162840363059</v>
      </c>
      <c r="F353" s="7"/>
      <c r="I353" s="686">
        <v>11.22999999999999</v>
      </c>
      <c r="J353" s="214">
        <v>4.560000000000031</v>
      </c>
      <c r="K353" s="623">
        <f t="shared" si="33"/>
        <v>15.79000000000002</v>
      </c>
    </row>
    <row r="354" spans="1:11" ht="14.25" customHeight="1">
      <c r="A354" s="688">
        <v>22</v>
      </c>
      <c r="B354" s="688" t="s">
        <v>225</v>
      </c>
      <c r="C354" s="214">
        <v>100.72999999999999</v>
      </c>
      <c r="D354" s="214">
        <v>25.200000000000006</v>
      </c>
      <c r="E354" s="245">
        <f t="shared" si="34"/>
        <v>0.2501737317581655</v>
      </c>
      <c r="F354" s="7"/>
      <c r="I354" s="686">
        <v>24.510000000000005</v>
      </c>
      <c r="J354" s="214">
        <v>0.6900000000000013</v>
      </c>
      <c r="K354" s="623">
        <f t="shared" si="33"/>
        <v>25.200000000000006</v>
      </c>
    </row>
    <row r="355" spans="1:11" s="868" customFormat="1" ht="14.25" customHeight="1">
      <c r="A355" s="688">
        <v>23</v>
      </c>
      <c r="B355" s="688" t="s">
        <v>226</v>
      </c>
      <c r="C355" s="214">
        <v>86.94</v>
      </c>
      <c r="D355" s="214">
        <v>6.999999999999993</v>
      </c>
      <c r="E355" s="245">
        <f t="shared" si="34"/>
        <v>0.08051529790660217</v>
      </c>
      <c r="F355" s="688"/>
      <c r="G355" s="688"/>
      <c r="H355" s="866"/>
      <c r="I355" s="867">
        <v>5.899999999999995</v>
      </c>
      <c r="J355" s="865">
        <v>1.0999999999999979</v>
      </c>
      <c r="K355" s="623">
        <f t="shared" si="33"/>
        <v>6.999999999999993</v>
      </c>
    </row>
    <row r="356" spans="1:11" s="872" customFormat="1" ht="14.25" customHeight="1">
      <c r="A356" s="688">
        <v>24</v>
      </c>
      <c r="B356" s="688" t="s">
        <v>333</v>
      </c>
      <c r="C356" s="214">
        <v>46.849999999999994</v>
      </c>
      <c r="D356" s="214">
        <v>1.2499999999999982</v>
      </c>
      <c r="E356" s="245">
        <f t="shared" si="34"/>
        <v>0.02668089647812163</v>
      </c>
      <c r="F356" s="688"/>
      <c r="G356" s="688"/>
      <c r="H356" s="869"/>
      <c r="I356" s="870">
        <v>0.629999999999999</v>
      </c>
      <c r="J356" s="871">
        <v>0.6199999999999992</v>
      </c>
      <c r="K356" s="623">
        <f t="shared" si="33"/>
        <v>1.2499999999999982</v>
      </c>
    </row>
    <row r="357" spans="1:11" s="872" customFormat="1" ht="14.25" customHeight="1">
      <c r="A357" s="688">
        <v>25</v>
      </c>
      <c r="B357" s="688" t="s">
        <v>334</v>
      </c>
      <c r="C357" s="214">
        <v>27.26</v>
      </c>
      <c r="D357" s="214">
        <v>5.659999999999997</v>
      </c>
      <c r="E357" s="245">
        <f t="shared" si="34"/>
        <v>0.20763022743947163</v>
      </c>
      <c r="F357" s="688"/>
      <c r="G357" s="688"/>
      <c r="H357" s="869"/>
      <c r="I357" s="870">
        <v>4.889999999999997</v>
      </c>
      <c r="J357" s="871">
        <v>0.7699999999999996</v>
      </c>
      <c r="K357" s="623">
        <f t="shared" si="33"/>
        <v>5.659999999999997</v>
      </c>
    </row>
    <row r="358" spans="1:12" s="872" customFormat="1" ht="14.25" customHeight="1">
      <c r="A358" s="688">
        <v>26</v>
      </c>
      <c r="B358" s="688" t="s">
        <v>335</v>
      </c>
      <c r="C358" s="214">
        <v>36.59</v>
      </c>
      <c r="D358" s="214">
        <v>5.709999999999997</v>
      </c>
      <c r="E358" s="245">
        <f t="shared" si="34"/>
        <v>0.15605356654823713</v>
      </c>
      <c r="F358" s="688"/>
      <c r="G358" s="688"/>
      <c r="H358" s="873"/>
      <c r="I358" s="870">
        <v>3.879999999999999</v>
      </c>
      <c r="J358" s="871">
        <v>1.8299999999999983</v>
      </c>
      <c r="K358" s="623">
        <f t="shared" si="33"/>
        <v>5.709999999999997</v>
      </c>
      <c r="L358" s="874"/>
    </row>
    <row r="359" spans="1:12" ht="16.5" thickBot="1">
      <c r="A359" s="246"/>
      <c r="B359" s="247" t="s">
        <v>10</v>
      </c>
      <c r="C359" s="683">
        <v>3979.33</v>
      </c>
      <c r="D359" s="683">
        <v>327.98</v>
      </c>
      <c r="E359" s="650">
        <f t="shared" si="32"/>
        <v>0.08242091005269732</v>
      </c>
      <c r="F359" s="248"/>
      <c r="I359" s="685">
        <v>232.50000000000003</v>
      </c>
      <c r="J359" s="190">
        <v>95.48000000000002</v>
      </c>
      <c r="K359" s="623">
        <f t="shared" si="33"/>
        <v>327.98</v>
      </c>
      <c r="L359" s="132"/>
    </row>
    <row r="360" spans="1:6" ht="11.25" customHeight="1">
      <c r="A360" s="249"/>
      <c r="B360" s="250"/>
      <c r="C360" s="251"/>
      <c r="D360" s="252"/>
      <c r="E360" s="253"/>
      <c r="F360" s="248"/>
    </row>
    <row r="361" spans="1:8" s="143" customFormat="1" ht="15" customHeight="1">
      <c r="A361" s="131" t="s">
        <v>130</v>
      </c>
      <c r="B361" s="130"/>
      <c r="C361" s="130"/>
      <c r="D361" s="130"/>
      <c r="E361" s="254"/>
      <c r="F361" s="130"/>
      <c r="G361" s="144"/>
      <c r="H361" s="144"/>
    </row>
    <row r="362" spans="1:6" ht="12.75" customHeight="1" thickBot="1">
      <c r="A362" s="93"/>
      <c r="B362" s="7"/>
      <c r="C362" s="7"/>
      <c r="D362" s="101"/>
      <c r="E362" s="113"/>
      <c r="F362" s="255" t="s">
        <v>11</v>
      </c>
    </row>
    <row r="363" spans="1:6" ht="38.25" customHeight="1">
      <c r="A363" s="240" t="s">
        <v>12</v>
      </c>
      <c r="B363" s="241" t="s">
        <v>281</v>
      </c>
      <c r="C363" s="692" t="s">
        <v>282</v>
      </c>
      <c r="D363" s="241" t="s">
        <v>13</v>
      </c>
      <c r="E363" s="794" t="s">
        <v>14</v>
      </c>
      <c r="F363" s="796"/>
    </row>
    <row r="364" spans="1:6" ht="16.5" thickBot="1">
      <c r="A364" s="557">
        <f>C359</f>
        <v>3979.33</v>
      </c>
      <c r="B364" s="271">
        <f>D328</f>
        <v>494.15000000000003</v>
      </c>
      <c r="C364" s="271">
        <f>E397</f>
        <v>2720.9</v>
      </c>
      <c r="D364" s="558">
        <f>B364+C364</f>
        <v>3215.05</v>
      </c>
      <c r="E364" s="795">
        <f>D364/A364</f>
        <v>0.8079375171197162</v>
      </c>
      <c r="F364" s="476"/>
    </row>
    <row r="365" spans="1:6" ht="6" customHeight="1">
      <c r="A365" s="542"/>
      <c r="B365" s="543"/>
      <c r="C365" s="544"/>
      <c r="D365" s="545"/>
      <c r="E365" s="368"/>
      <c r="F365" s="476"/>
    </row>
    <row r="366" spans="1:6" ht="15" customHeight="1">
      <c r="A366" s="964" t="s">
        <v>70</v>
      </c>
      <c r="B366" s="964"/>
      <c r="C366" s="964"/>
      <c r="D366" s="546"/>
      <c r="E366" s="546"/>
      <c r="F366" s="7"/>
    </row>
    <row r="367" spans="1:5" ht="8.25" customHeight="1">
      <c r="A367" s="221"/>
      <c r="B367" s="221"/>
      <c r="C367" s="221"/>
      <c r="D367" s="23"/>
      <c r="E367" s="23"/>
    </row>
    <row r="368" spans="1:8" s="143" customFormat="1" ht="15.75">
      <c r="A368" s="131" t="s">
        <v>283</v>
      </c>
      <c r="B368" s="130"/>
      <c r="C368" s="130"/>
      <c r="D368" s="130"/>
      <c r="E368" s="254"/>
      <c r="F368" s="130"/>
      <c r="G368" s="259"/>
      <c r="H368" s="142"/>
    </row>
    <row r="369" spans="1:11" s="132" customFormat="1" ht="16.5" thickBot="1">
      <c r="A369" s="157" t="s">
        <v>284</v>
      </c>
      <c r="B369" s="130"/>
      <c r="C369" s="130"/>
      <c r="D369" s="130"/>
      <c r="E369" s="254"/>
      <c r="F369" s="130"/>
      <c r="G369" s="259"/>
      <c r="H369" s="142"/>
      <c r="I369" s="889" t="s">
        <v>95</v>
      </c>
      <c r="J369" s="889"/>
      <c r="K369" s="889"/>
    </row>
    <row r="370" spans="1:11" ht="45.75" customHeight="1">
      <c r="A370" s="240" t="s">
        <v>2</v>
      </c>
      <c r="B370" s="241" t="s">
        <v>15</v>
      </c>
      <c r="C370" s="241" t="s">
        <v>285</v>
      </c>
      <c r="D370" s="241" t="s">
        <v>281</v>
      </c>
      <c r="E370" s="260" t="s">
        <v>95</v>
      </c>
      <c r="F370" s="241" t="s">
        <v>16</v>
      </c>
      <c r="G370" s="261" t="s">
        <v>17</v>
      </c>
      <c r="H370" s="175"/>
      <c r="I370" s="89" t="s">
        <v>228</v>
      </c>
      <c r="J370" s="89" t="s">
        <v>229</v>
      </c>
      <c r="K370" s="191" t="s">
        <v>18</v>
      </c>
    </row>
    <row r="371" spans="1:11" ht="15.75">
      <c r="A371" s="687">
        <v>1</v>
      </c>
      <c r="B371" s="687" t="s">
        <v>147</v>
      </c>
      <c r="C371" s="214">
        <v>90.77</v>
      </c>
      <c r="D371" s="214">
        <v>7.9</v>
      </c>
      <c r="E371" s="693">
        <v>62.42</v>
      </c>
      <c r="F371" s="214">
        <f>D371+E371</f>
        <v>70.32000000000001</v>
      </c>
      <c r="G371" s="262">
        <f aca="true" t="shared" si="35" ref="G371:G397">F371/C371</f>
        <v>0.7747052991076347</v>
      </c>
      <c r="H371" s="104"/>
      <c r="I371" s="214">
        <v>38.980000000000004</v>
      </c>
      <c r="J371" s="214">
        <v>23.439999999999998</v>
      </c>
      <c r="K371" s="623">
        <f>SUM(I371:J371)</f>
        <v>62.42</v>
      </c>
    </row>
    <row r="372" spans="1:11" ht="15.75">
      <c r="A372" s="688">
        <v>2</v>
      </c>
      <c r="B372" s="688" t="s">
        <v>148</v>
      </c>
      <c r="C372" s="214">
        <v>196.36</v>
      </c>
      <c r="D372" s="214">
        <v>12.27</v>
      </c>
      <c r="E372" s="693">
        <v>135.17000000000002</v>
      </c>
      <c r="F372" s="214">
        <f aca="true" t="shared" si="36" ref="F372:F390">D372+E372</f>
        <v>147.44000000000003</v>
      </c>
      <c r="G372" s="262">
        <f t="shared" si="35"/>
        <v>0.7508657567732736</v>
      </c>
      <c r="H372" s="104"/>
      <c r="I372" s="214">
        <v>72.41</v>
      </c>
      <c r="J372" s="214">
        <v>62.760000000000005</v>
      </c>
      <c r="K372" s="623">
        <f aca="true" t="shared" si="37" ref="K372:K397">SUM(I372:J372)</f>
        <v>135.17000000000002</v>
      </c>
    </row>
    <row r="373" spans="1:11" ht="15.75">
      <c r="A373" s="687">
        <v>3</v>
      </c>
      <c r="B373" s="687" t="s">
        <v>149</v>
      </c>
      <c r="C373" s="214">
        <v>215.71</v>
      </c>
      <c r="D373" s="214">
        <v>13.58</v>
      </c>
      <c r="E373" s="693">
        <v>148.06</v>
      </c>
      <c r="F373" s="214">
        <f t="shared" si="36"/>
        <v>161.64000000000001</v>
      </c>
      <c r="G373" s="262">
        <f t="shared" si="35"/>
        <v>0.7493393908488248</v>
      </c>
      <c r="H373" s="104"/>
      <c r="I373" s="214">
        <v>97.01</v>
      </c>
      <c r="J373" s="214">
        <v>51.05</v>
      </c>
      <c r="K373" s="623">
        <f t="shared" si="37"/>
        <v>148.06</v>
      </c>
    </row>
    <row r="374" spans="1:11" ht="15.75">
      <c r="A374" s="688">
        <v>4</v>
      </c>
      <c r="B374" s="688" t="s">
        <v>190</v>
      </c>
      <c r="C374" s="214">
        <v>222.49</v>
      </c>
      <c r="D374" s="214">
        <v>30.41</v>
      </c>
      <c r="E374" s="693">
        <v>153.14</v>
      </c>
      <c r="F374" s="214">
        <f t="shared" si="36"/>
        <v>183.54999999999998</v>
      </c>
      <c r="G374" s="263">
        <f t="shared" si="35"/>
        <v>0.8249808980178883</v>
      </c>
      <c r="H374" s="104"/>
      <c r="I374" s="214">
        <v>83.22</v>
      </c>
      <c r="J374" s="214">
        <v>69.92</v>
      </c>
      <c r="K374" s="623">
        <f t="shared" si="37"/>
        <v>153.14</v>
      </c>
    </row>
    <row r="375" spans="1:11" ht="15.75">
      <c r="A375" s="688">
        <v>5</v>
      </c>
      <c r="B375" s="688" t="s">
        <v>150</v>
      </c>
      <c r="C375" s="214">
        <v>87.42</v>
      </c>
      <c r="D375" s="214">
        <v>4.05</v>
      </c>
      <c r="E375" s="693">
        <v>60.099999999999994</v>
      </c>
      <c r="F375" s="214">
        <f t="shared" si="36"/>
        <v>64.14999999999999</v>
      </c>
      <c r="G375" s="262">
        <f t="shared" si="35"/>
        <v>0.7338137725920841</v>
      </c>
      <c r="H375" s="104"/>
      <c r="I375" s="214">
        <v>39.83</v>
      </c>
      <c r="J375" s="214">
        <v>20.27</v>
      </c>
      <c r="K375" s="623">
        <f t="shared" si="37"/>
        <v>60.099999999999994</v>
      </c>
    </row>
    <row r="376" spans="1:11" ht="15.75">
      <c r="A376" s="688">
        <v>6</v>
      </c>
      <c r="B376" s="688" t="s">
        <v>191</v>
      </c>
      <c r="C376" s="214">
        <v>148.18</v>
      </c>
      <c r="D376" s="214">
        <v>26.1</v>
      </c>
      <c r="E376" s="693">
        <v>103.23</v>
      </c>
      <c r="F376" s="214">
        <f t="shared" si="36"/>
        <v>129.33</v>
      </c>
      <c r="G376" s="262">
        <f t="shared" si="35"/>
        <v>0.8727898501822109</v>
      </c>
      <c r="H376" s="104"/>
      <c r="I376" s="214">
        <v>60.43000000000001</v>
      </c>
      <c r="J376" s="214">
        <v>42.8</v>
      </c>
      <c r="K376" s="623">
        <f t="shared" si="37"/>
        <v>103.23</v>
      </c>
    </row>
    <row r="377" spans="1:11" ht="15.75">
      <c r="A377" s="687">
        <v>7</v>
      </c>
      <c r="B377" s="687" t="s">
        <v>151</v>
      </c>
      <c r="C377" s="214">
        <v>93.86</v>
      </c>
      <c r="D377" s="214">
        <v>10.76</v>
      </c>
      <c r="E377" s="693">
        <v>63.730000000000004</v>
      </c>
      <c r="F377" s="214">
        <f t="shared" si="36"/>
        <v>74.49000000000001</v>
      </c>
      <c r="G377" s="262">
        <f t="shared" si="35"/>
        <v>0.793628808864266</v>
      </c>
      <c r="H377" s="104"/>
      <c r="I377" s="214">
        <v>30.1</v>
      </c>
      <c r="J377" s="214">
        <v>33.63</v>
      </c>
      <c r="K377" s="623">
        <f t="shared" si="37"/>
        <v>63.730000000000004</v>
      </c>
    </row>
    <row r="378" spans="1:11" ht="15.75">
      <c r="A378" s="688">
        <v>8</v>
      </c>
      <c r="B378" s="688" t="s">
        <v>152</v>
      </c>
      <c r="C378" s="214">
        <v>298.1</v>
      </c>
      <c r="D378" s="214">
        <v>1.6300000000000001</v>
      </c>
      <c r="E378" s="693">
        <v>205.17000000000002</v>
      </c>
      <c r="F378" s="214">
        <f t="shared" si="36"/>
        <v>206.8</v>
      </c>
      <c r="G378" s="263">
        <f t="shared" si="35"/>
        <v>0.6937269372693727</v>
      </c>
      <c r="H378" s="104"/>
      <c r="I378" s="214">
        <v>111.5</v>
      </c>
      <c r="J378" s="214">
        <v>93.67</v>
      </c>
      <c r="K378" s="623">
        <f t="shared" si="37"/>
        <v>205.17000000000002</v>
      </c>
    </row>
    <row r="379" spans="1:11" ht="15.75">
      <c r="A379" s="688">
        <v>9</v>
      </c>
      <c r="B379" s="688" t="s">
        <v>153</v>
      </c>
      <c r="C379" s="214">
        <v>112.3</v>
      </c>
      <c r="D379" s="214">
        <v>68.57</v>
      </c>
      <c r="E379" s="693">
        <v>87.54</v>
      </c>
      <c r="F379" s="214">
        <f t="shared" si="36"/>
        <v>156.11</v>
      </c>
      <c r="G379" s="262">
        <f t="shared" si="35"/>
        <v>1.3901157613535176</v>
      </c>
      <c r="H379" s="104"/>
      <c r="I379" s="214">
        <v>54.2</v>
      </c>
      <c r="J379" s="214">
        <v>33.34</v>
      </c>
      <c r="K379" s="623">
        <f t="shared" si="37"/>
        <v>87.54</v>
      </c>
    </row>
    <row r="380" spans="1:11" ht="15.75">
      <c r="A380" s="688">
        <v>10</v>
      </c>
      <c r="B380" s="688" t="s">
        <v>154</v>
      </c>
      <c r="C380" s="214">
        <v>243.99</v>
      </c>
      <c r="D380" s="214">
        <v>22.4</v>
      </c>
      <c r="E380" s="693">
        <v>167.97</v>
      </c>
      <c r="F380" s="214">
        <f t="shared" si="36"/>
        <v>190.37</v>
      </c>
      <c r="G380" s="262">
        <f t="shared" si="35"/>
        <v>0.7802368949547113</v>
      </c>
      <c r="H380" s="104"/>
      <c r="I380" s="214">
        <v>88.66</v>
      </c>
      <c r="J380" s="214">
        <v>79.31</v>
      </c>
      <c r="K380" s="623">
        <f t="shared" si="37"/>
        <v>167.97</v>
      </c>
    </row>
    <row r="381" spans="1:11" ht="15.75">
      <c r="A381" s="688">
        <v>11</v>
      </c>
      <c r="B381" s="688" t="s">
        <v>155</v>
      </c>
      <c r="C381" s="214">
        <v>100.97</v>
      </c>
      <c r="D381" s="214">
        <v>7.210000000000001</v>
      </c>
      <c r="E381" s="693">
        <v>69.55</v>
      </c>
      <c r="F381" s="214">
        <f t="shared" si="36"/>
        <v>76.75999999999999</v>
      </c>
      <c r="G381" s="262">
        <f t="shared" si="35"/>
        <v>0.7602258096464295</v>
      </c>
      <c r="H381" s="104"/>
      <c r="I381" s="214">
        <v>33.43</v>
      </c>
      <c r="J381" s="214">
        <v>36.12</v>
      </c>
      <c r="K381" s="623">
        <f t="shared" si="37"/>
        <v>69.55</v>
      </c>
    </row>
    <row r="382" spans="1:11" ht="15.75">
      <c r="A382" s="688">
        <v>12</v>
      </c>
      <c r="B382" s="688" t="s">
        <v>192</v>
      </c>
      <c r="C382" s="214">
        <v>65.49</v>
      </c>
      <c r="D382" s="214">
        <v>8.45</v>
      </c>
      <c r="E382" s="693">
        <v>45.1</v>
      </c>
      <c r="F382" s="214">
        <f t="shared" si="36"/>
        <v>53.55</v>
      </c>
      <c r="G382" s="263">
        <f t="shared" si="35"/>
        <v>0.8176820888685296</v>
      </c>
      <c r="H382" s="104"/>
      <c r="I382" s="214">
        <v>23.5</v>
      </c>
      <c r="J382" s="214">
        <v>21.6</v>
      </c>
      <c r="K382" s="623">
        <f t="shared" si="37"/>
        <v>45.1</v>
      </c>
    </row>
    <row r="383" spans="1:11" ht="15.75">
      <c r="A383" s="688">
        <v>13</v>
      </c>
      <c r="B383" s="688" t="s">
        <v>156</v>
      </c>
      <c r="C383" s="214">
        <v>168.52999999999997</v>
      </c>
      <c r="D383" s="214">
        <v>17.689999999999998</v>
      </c>
      <c r="E383" s="693">
        <v>117.02</v>
      </c>
      <c r="F383" s="214">
        <f t="shared" si="36"/>
        <v>134.70999999999998</v>
      </c>
      <c r="G383" s="262">
        <f t="shared" si="35"/>
        <v>0.7993235625704622</v>
      </c>
      <c r="H383" s="104"/>
      <c r="I383" s="214">
        <v>64.94</v>
      </c>
      <c r="J383" s="214">
        <v>52.08</v>
      </c>
      <c r="K383" s="623">
        <f t="shared" si="37"/>
        <v>117.02</v>
      </c>
    </row>
    <row r="384" spans="1:11" s="26" customFormat="1" ht="15.75">
      <c r="A384" s="688">
        <v>14</v>
      </c>
      <c r="B384" s="688" t="s">
        <v>157</v>
      </c>
      <c r="C384" s="214">
        <v>18.65</v>
      </c>
      <c r="D384" s="214">
        <v>3.85</v>
      </c>
      <c r="E384" s="693">
        <v>12.84</v>
      </c>
      <c r="F384" s="214">
        <f t="shared" si="36"/>
        <v>16.69</v>
      </c>
      <c r="G384" s="262">
        <f t="shared" si="35"/>
        <v>0.8949061662198393</v>
      </c>
      <c r="H384" s="104"/>
      <c r="I384" s="214">
        <v>8.08</v>
      </c>
      <c r="J384" s="214">
        <v>4.760000000000001</v>
      </c>
      <c r="K384" s="623">
        <f t="shared" si="37"/>
        <v>12.84</v>
      </c>
    </row>
    <row r="385" spans="1:11" ht="15" customHeight="1">
      <c r="A385" s="687">
        <v>15</v>
      </c>
      <c r="B385" s="687" t="s">
        <v>158</v>
      </c>
      <c r="C385" s="214">
        <v>147.35</v>
      </c>
      <c r="D385" s="214">
        <v>13.84</v>
      </c>
      <c r="E385" s="693">
        <v>101.47</v>
      </c>
      <c r="F385" s="214">
        <f t="shared" si="36"/>
        <v>115.31</v>
      </c>
      <c r="G385" s="262">
        <f t="shared" si="35"/>
        <v>0.7825585341024771</v>
      </c>
      <c r="H385" s="104"/>
      <c r="I385" s="214">
        <v>52.16</v>
      </c>
      <c r="J385" s="214">
        <v>49.309999999999995</v>
      </c>
      <c r="K385" s="623">
        <f t="shared" si="37"/>
        <v>101.47</v>
      </c>
    </row>
    <row r="386" spans="1:11" ht="13.5" customHeight="1">
      <c r="A386" s="687">
        <v>16</v>
      </c>
      <c r="B386" s="687" t="s">
        <v>193</v>
      </c>
      <c r="C386" s="214">
        <v>241.28000000000003</v>
      </c>
      <c r="D386" s="214">
        <v>33.9</v>
      </c>
      <c r="E386" s="693">
        <v>166.09</v>
      </c>
      <c r="F386" s="214">
        <f t="shared" si="36"/>
        <v>199.99</v>
      </c>
      <c r="G386" s="263">
        <f t="shared" si="35"/>
        <v>0.8288710212201591</v>
      </c>
      <c r="H386" s="104"/>
      <c r="I386" s="214">
        <v>87.68</v>
      </c>
      <c r="J386" s="214">
        <v>78.41</v>
      </c>
      <c r="K386" s="623">
        <f t="shared" si="37"/>
        <v>166.09</v>
      </c>
    </row>
    <row r="387" spans="1:11" ht="15" customHeight="1">
      <c r="A387" s="688">
        <v>17</v>
      </c>
      <c r="B387" s="688" t="s">
        <v>159</v>
      </c>
      <c r="C387" s="214">
        <v>57.56999999999999</v>
      </c>
      <c r="D387" s="214">
        <v>3.65</v>
      </c>
      <c r="E387" s="693">
        <v>39.88</v>
      </c>
      <c r="F387" s="214">
        <f t="shared" si="36"/>
        <v>43.53</v>
      </c>
      <c r="G387" s="262">
        <f t="shared" si="35"/>
        <v>0.7561229807191246</v>
      </c>
      <c r="H387" s="104"/>
      <c r="I387" s="214">
        <v>22.17</v>
      </c>
      <c r="J387" s="214">
        <v>17.71</v>
      </c>
      <c r="K387" s="623">
        <f t="shared" si="37"/>
        <v>39.88</v>
      </c>
    </row>
    <row r="388" spans="1:11" ht="13.5" customHeight="1">
      <c r="A388" s="689">
        <v>18</v>
      </c>
      <c r="B388" s="687" t="s">
        <v>160</v>
      </c>
      <c r="C388" s="214">
        <v>483.21000000000004</v>
      </c>
      <c r="D388" s="214">
        <v>25.41</v>
      </c>
      <c r="E388" s="693">
        <v>332.62</v>
      </c>
      <c r="F388" s="214">
        <f t="shared" si="36"/>
        <v>358.03000000000003</v>
      </c>
      <c r="G388" s="262">
        <f t="shared" si="35"/>
        <v>0.7409407917882495</v>
      </c>
      <c r="H388" s="104"/>
      <c r="I388" s="214">
        <v>176.53</v>
      </c>
      <c r="J388" s="214">
        <v>156.09</v>
      </c>
      <c r="K388" s="623">
        <f t="shared" si="37"/>
        <v>332.62</v>
      </c>
    </row>
    <row r="389" spans="1:11" s="26" customFormat="1" ht="13.5" customHeight="1">
      <c r="A389" s="690">
        <v>19</v>
      </c>
      <c r="B389" s="688" t="s">
        <v>161</v>
      </c>
      <c r="C389" s="214">
        <v>144.29</v>
      </c>
      <c r="D389" s="214">
        <v>14.45</v>
      </c>
      <c r="E389" s="693">
        <v>99.35</v>
      </c>
      <c r="F389" s="214">
        <f t="shared" si="36"/>
        <v>113.8</v>
      </c>
      <c r="G389" s="262">
        <f t="shared" si="35"/>
        <v>0.7886894448679742</v>
      </c>
      <c r="H389" s="104"/>
      <c r="I389" s="214">
        <v>51.39</v>
      </c>
      <c r="J389" s="214">
        <v>47.959999999999994</v>
      </c>
      <c r="K389" s="623">
        <f t="shared" si="37"/>
        <v>99.35</v>
      </c>
    </row>
    <row r="390" spans="1:11" s="26" customFormat="1" ht="13.5" customHeight="1">
      <c r="A390" s="690">
        <v>20</v>
      </c>
      <c r="B390" s="688" t="s">
        <v>175</v>
      </c>
      <c r="C390" s="214">
        <v>169.84</v>
      </c>
      <c r="D390" s="214">
        <v>67.96000000000001</v>
      </c>
      <c r="E390" s="693">
        <v>117.02000000000001</v>
      </c>
      <c r="F390" s="214">
        <f t="shared" si="36"/>
        <v>184.98000000000002</v>
      </c>
      <c r="G390" s="262">
        <f t="shared" si="35"/>
        <v>1.0891427225624117</v>
      </c>
      <c r="H390" s="104"/>
      <c r="I390" s="214">
        <v>62.730000000000004</v>
      </c>
      <c r="J390" s="214">
        <v>54.29</v>
      </c>
      <c r="K390" s="623">
        <f t="shared" si="37"/>
        <v>117.02000000000001</v>
      </c>
    </row>
    <row r="391" spans="1:11" s="26" customFormat="1" ht="13.5" customHeight="1">
      <c r="A391" s="688">
        <v>21</v>
      </c>
      <c r="B391" s="688" t="s">
        <v>224</v>
      </c>
      <c r="C391" s="214">
        <v>374.6</v>
      </c>
      <c r="D391" s="214">
        <v>30.12</v>
      </c>
      <c r="E391" s="693">
        <v>257.93</v>
      </c>
      <c r="F391" s="214">
        <f aca="true" t="shared" si="38" ref="F391:F397">D391+E391</f>
        <v>288.05</v>
      </c>
      <c r="G391" s="262">
        <f>F391/C391</f>
        <v>0.7689535504538174</v>
      </c>
      <c r="H391" s="104"/>
      <c r="I391" s="214">
        <v>129.97</v>
      </c>
      <c r="J391" s="214">
        <v>127.96000000000001</v>
      </c>
      <c r="K391" s="623">
        <f t="shared" si="37"/>
        <v>257.93</v>
      </c>
    </row>
    <row r="392" spans="1:11" s="26" customFormat="1" ht="13.5" customHeight="1">
      <c r="A392" s="688">
        <v>22</v>
      </c>
      <c r="B392" s="688" t="s">
        <v>225</v>
      </c>
      <c r="C392" s="214">
        <v>100.72999999999999</v>
      </c>
      <c r="D392" s="214">
        <v>5.2700000000000005</v>
      </c>
      <c r="E392" s="693">
        <v>69.15</v>
      </c>
      <c r="F392" s="214">
        <f t="shared" si="38"/>
        <v>74.42</v>
      </c>
      <c r="G392" s="262">
        <f>F392/C392</f>
        <v>0.7388067110096298</v>
      </c>
      <c r="H392" s="104"/>
      <c r="I392" s="214">
        <v>54.370000000000005</v>
      </c>
      <c r="J392" s="214">
        <v>14.780000000000001</v>
      </c>
      <c r="K392" s="623">
        <f t="shared" si="37"/>
        <v>69.15</v>
      </c>
    </row>
    <row r="393" spans="1:11" s="26" customFormat="1" ht="13.5" customHeight="1">
      <c r="A393" s="688">
        <v>23</v>
      </c>
      <c r="B393" s="688" t="s">
        <v>226</v>
      </c>
      <c r="C393" s="214">
        <v>86.94</v>
      </c>
      <c r="D393" s="214">
        <v>19.23</v>
      </c>
      <c r="E393" s="693">
        <v>45.15</v>
      </c>
      <c r="F393" s="214">
        <f t="shared" si="38"/>
        <v>64.38</v>
      </c>
      <c r="G393" s="262">
        <f>F393/C393</f>
        <v>0.7405106970324361</v>
      </c>
      <c r="H393" s="104"/>
      <c r="I393" s="214">
        <v>21.32</v>
      </c>
      <c r="J393" s="214">
        <v>23.83</v>
      </c>
      <c r="K393" s="623">
        <f t="shared" si="37"/>
        <v>45.15</v>
      </c>
    </row>
    <row r="394" spans="1:11" s="26" customFormat="1" ht="13.5" customHeight="1">
      <c r="A394" s="688">
        <v>24</v>
      </c>
      <c r="B394" s="864" t="s">
        <v>333</v>
      </c>
      <c r="C394" s="214">
        <v>46.849999999999994</v>
      </c>
      <c r="D394" s="214">
        <v>0.9299999999999999</v>
      </c>
      <c r="E394" s="214">
        <v>35.36</v>
      </c>
      <c r="F394" s="214">
        <f t="shared" si="38"/>
        <v>36.29</v>
      </c>
      <c r="G394" s="262">
        <f t="shared" si="35"/>
        <v>0.7745997865528282</v>
      </c>
      <c r="H394" s="104"/>
      <c r="I394" s="214">
        <v>22.09</v>
      </c>
      <c r="J394" s="214">
        <v>13.27</v>
      </c>
      <c r="K394" s="623">
        <f t="shared" si="37"/>
        <v>35.36</v>
      </c>
    </row>
    <row r="395" spans="1:11" s="26" customFormat="1" ht="13.5" customHeight="1">
      <c r="A395" s="688">
        <v>25</v>
      </c>
      <c r="B395" s="864" t="s">
        <v>334</v>
      </c>
      <c r="C395" s="214">
        <v>27.26</v>
      </c>
      <c r="D395" s="214">
        <v>27.869999999999997</v>
      </c>
      <c r="E395" s="214">
        <v>4.93</v>
      </c>
      <c r="F395" s="214">
        <f t="shared" si="38"/>
        <v>32.8</v>
      </c>
      <c r="G395" s="262">
        <f t="shared" si="35"/>
        <v>1.2032281731474685</v>
      </c>
      <c r="H395" s="104"/>
      <c r="I395" s="214">
        <v>3.42</v>
      </c>
      <c r="J395" s="214">
        <v>1.51</v>
      </c>
      <c r="K395" s="623">
        <f t="shared" si="37"/>
        <v>4.93</v>
      </c>
    </row>
    <row r="396" spans="1:11" ht="14.25" customHeight="1">
      <c r="A396" s="688">
        <v>26</v>
      </c>
      <c r="B396" s="864" t="s">
        <v>335</v>
      </c>
      <c r="C396" s="214">
        <v>36.59</v>
      </c>
      <c r="D396" s="214">
        <v>16.65</v>
      </c>
      <c r="E396" s="214">
        <v>20.91</v>
      </c>
      <c r="F396" s="214">
        <f t="shared" si="38"/>
        <v>37.56</v>
      </c>
      <c r="G396" s="262">
        <f t="shared" si="35"/>
        <v>1.0265099754031155</v>
      </c>
      <c r="H396" s="104"/>
      <c r="I396" s="214">
        <v>10.55</v>
      </c>
      <c r="J396" s="214">
        <v>10.36</v>
      </c>
      <c r="K396" s="623">
        <f t="shared" si="37"/>
        <v>20.91</v>
      </c>
    </row>
    <row r="397" spans="1:11" ht="16.5" thickBot="1">
      <c r="A397" s="230"/>
      <c r="B397" s="247" t="s">
        <v>10</v>
      </c>
      <c r="C397" s="779">
        <v>3979.33</v>
      </c>
      <c r="D397" s="778">
        <v>494.15000000000003</v>
      </c>
      <c r="E397" s="780">
        <v>2720.9</v>
      </c>
      <c r="F397" s="863">
        <f t="shared" si="38"/>
        <v>3215.05</v>
      </c>
      <c r="G397" s="875">
        <f t="shared" si="35"/>
        <v>0.8079375171197162</v>
      </c>
      <c r="H397" s="176"/>
      <c r="I397" s="190">
        <v>1500.6700000000003</v>
      </c>
      <c r="J397" s="190">
        <v>1220.2299999999998</v>
      </c>
      <c r="K397" s="623">
        <f t="shared" si="37"/>
        <v>2720.9</v>
      </c>
    </row>
    <row r="398" spans="1:7" ht="8.25" customHeight="1">
      <c r="A398" s="101"/>
      <c r="B398" s="7"/>
      <c r="C398" s="264"/>
      <c r="D398" s="101"/>
      <c r="E398" s="113"/>
      <c r="F398" s="7"/>
      <c r="G398" s="265"/>
    </row>
    <row r="399" spans="1:8" s="132" customFormat="1" ht="15.75">
      <c r="A399" s="131" t="s">
        <v>131</v>
      </c>
      <c r="B399" s="130"/>
      <c r="C399" s="130"/>
      <c r="D399" s="130"/>
      <c r="E399" s="254"/>
      <c r="F399" s="130"/>
      <c r="G399" s="259"/>
      <c r="H399" s="144"/>
    </row>
    <row r="400" spans="1:7" ht="5.25" customHeight="1" thickBot="1">
      <c r="A400" s="93"/>
      <c r="B400" s="7"/>
      <c r="C400" s="7"/>
      <c r="D400" s="101"/>
      <c r="E400" s="113"/>
      <c r="F400" s="7"/>
      <c r="G400" s="265"/>
    </row>
    <row r="401" spans="1:7" ht="15.75">
      <c r="A401" s="561" t="s">
        <v>12</v>
      </c>
      <c r="B401" s="562" t="s">
        <v>19</v>
      </c>
      <c r="C401" s="562" t="s">
        <v>14</v>
      </c>
      <c r="D401" s="562" t="s">
        <v>20</v>
      </c>
      <c r="E401" s="563" t="s">
        <v>21</v>
      </c>
      <c r="F401" s="7"/>
      <c r="G401" s="265"/>
    </row>
    <row r="402" spans="1:7" ht="18.75" customHeight="1" thickBot="1">
      <c r="A402" s="564">
        <f>C397</f>
        <v>3979.33</v>
      </c>
      <c r="B402" s="534">
        <f>F397</f>
        <v>3215.05</v>
      </c>
      <c r="C402" s="565">
        <f>G397</f>
        <v>0.8079375171197162</v>
      </c>
      <c r="D402" s="534">
        <f>D433</f>
        <v>2887.07</v>
      </c>
      <c r="E402" s="781">
        <f>D402/A402</f>
        <v>0.7255166070670189</v>
      </c>
      <c r="F402" s="7"/>
      <c r="G402" s="265"/>
    </row>
    <row r="403" spans="1:7" ht="7.5" customHeight="1">
      <c r="A403" s="93"/>
      <c r="B403" s="7"/>
      <c r="C403" s="7"/>
      <c r="D403" s="101"/>
      <c r="E403" s="113"/>
      <c r="F403" s="7"/>
      <c r="G403" s="265"/>
    </row>
    <row r="404" spans="1:8" s="132" customFormat="1" ht="15.75">
      <c r="A404" s="131" t="s">
        <v>132</v>
      </c>
      <c r="B404" s="130"/>
      <c r="C404" s="130"/>
      <c r="D404" s="130"/>
      <c r="E404" s="254"/>
      <c r="F404" s="130"/>
      <c r="G404" s="259"/>
      <c r="H404" s="144"/>
    </row>
    <row r="405" spans="1:63" s="148" customFormat="1" ht="14.25" customHeight="1" thickBot="1">
      <c r="A405" s="157" t="s">
        <v>286</v>
      </c>
      <c r="B405" s="130"/>
      <c r="C405" s="130"/>
      <c r="D405" s="130"/>
      <c r="E405" s="254"/>
      <c r="F405" s="130"/>
      <c r="G405" s="259"/>
      <c r="H405" s="142"/>
      <c r="I405" s="889" t="s">
        <v>231</v>
      </c>
      <c r="J405" s="889"/>
      <c r="K405" s="889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</row>
    <row r="406" spans="1:62" s="41" customFormat="1" ht="37.5" customHeight="1">
      <c r="A406" s="519" t="s">
        <v>2</v>
      </c>
      <c r="B406" s="520" t="s">
        <v>15</v>
      </c>
      <c r="C406" s="520" t="s">
        <v>287</v>
      </c>
      <c r="D406" s="520" t="s">
        <v>20</v>
      </c>
      <c r="E406" s="521" t="s">
        <v>21</v>
      </c>
      <c r="F406" s="7"/>
      <c r="G406" s="265"/>
      <c r="H406" s="25"/>
      <c r="I406" s="89" t="s">
        <v>228</v>
      </c>
      <c r="J406" s="89" t="s">
        <v>229</v>
      </c>
      <c r="K406" s="191" t="s">
        <v>18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s="41" customFormat="1" ht="15.75">
      <c r="A407" s="687">
        <v>1</v>
      </c>
      <c r="B407" s="687" t="s">
        <v>147</v>
      </c>
      <c r="C407" s="214">
        <v>90.77</v>
      </c>
      <c r="D407" s="214">
        <v>58.7</v>
      </c>
      <c r="E407" s="782">
        <f>D407/C407</f>
        <v>0.6466894348352981</v>
      </c>
      <c r="F407" s="7"/>
      <c r="G407" s="265"/>
      <c r="H407" s="25"/>
      <c r="I407" s="214">
        <v>37.33</v>
      </c>
      <c r="J407" s="214">
        <v>21.37</v>
      </c>
      <c r="K407" s="623">
        <f>SUM(I407:J407)</f>
        <v>58.7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s="41" customFormat="1" ht="15.75">
      <c r="A408" s="688">
        <v>2</v>
      </c>
      <c r="B408" s="688" t="s">
        <v>148</v>
      </c>
      <c r="C408" s="214">
        <v>196.36</v>
      </c>
      <c r="D408" s="214">
        <v>135.11</v>
      </c>
      <c r="E408" s="782">
        <f aca="true" t="shared" si="39" ref="E408:E426">D408/C408</f>
        <v>0.6880729272764311</v>
      </c>
      <c r="F408" s="7"/>
      <c r="G408" s="265"/>
      <c r="H408" s="25"/>
      <c r="I408" s="214">
        <v>72.54</v>
      </c>
      <c r="J408" s="214">
        <v>62.57</v>
      </c>
      <c r="K408" s="623">
        <f aca="true" t="shared" si="40" ref="K408:K433">SUM(I408:J408)</f>
        <v>135.11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s="41" customFormat="1" ht="15.75">
      <c r="A409" s="687">
        <v>3</v>
      </c>
      <c r="B409" s="687" t="s">
        <v>149</v>
      </c>
      <c r="C409" s="214">
        <v>215.71</v>
      </c>
      <c r="D409" s="214">
        <v>147.8</v>
      </c>
      <c r="E409" s="782">
        <f t="shared" si="39"/>
        <v>0.6851791757452135</v>
      </c>
      <c r="F409" s="7"/>
      <c r="G409" s="265"/>
      <c r="H409" s="25"/>
      <c r="I409" s="214">
        <v>97.58</v>
      </c>
      <c r="J409" s="214">
        <v>50.22</v>
      </c>
      <c r="K409" s="623">
        <f t="shared" si="40"/>
        <v>147.8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s="41" customFormat="1" ht="15.75">
      <c r="A410" s="688">
        <v>4</v>
      </c>
      <c r="B410" s="688" t="s">
        <v>190</v>
      </c>
      <c r="C410" s="214">
        <v>222.49</v>
      </c>
      <c r="D410" s="214">
        <v>169.05</v>
      </c>
      <c r="E410" s="782">
        <f t="shared" si="39"/>
        <v>0.759809429637287</v>
      </c>
      <c r="F410" s="7"/>
      <c r="G410" s="265"/>
      <c r="H410" s="25"/>
      <c r="I410" s="214">
        <v>91.08</v>
      </c>
      <c r="J410" s="214">
        <v>77.97</v>
      </c>
      <c r="K410" s="623">
        <f t="shared" si="40"/>
        <v>169.05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s="41" customFormat="1" ht="15.75">
      <c r="A411" s="688">
        <v>5</v>
      </c>
      <c r="B411" s="688" t="s">
        <v>150</v>
      </c>
      <c r="C411" s="214">
        <v>87.42</v>
      </c>
      <c r="D411" s="214">
        <v>47.730000000000004</v>
      </c>
      <c r="E411" s="782">
        <f t="shared" si="39"/>
        <v>0.5459849004804392</v>
      </c>
      <c r="F411" s="7"/>
      <c r="G411" s="265"/>
      <c r="H411" s="25"/>
      <c r="I411" s="214">
        <v>30.85</v>
      </c>
      <c r="J411" s="214">
        <v>16.88</v>
      </c>
      <c r="K411" s="623">
        <f t="shared" si="40"/>
        <v>47.730000000000004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s="41" customFormat="1" ht="15.75">
      <c r="A412" s="688">
        <v>6</v>
      </c>
      <c r="B412" s="688" t="s">
        <v>191</v>
      </c>
      <c r="C412" s="214">
        <v>148.18</v>
      </c>
      <c r="D412" s="214">
        <v>118.32</v>
      </c>
      <c r="E412" s="782">
        <f t="shared" si="39"/>
        <v>0.7984883250101228</v>
      </c>
      <c r="F412" s="7"/>
      <c r="G412" s="265"/>
      <c r="H412" s="25"/>
      <c r="I412" s="214">
        <v>73.05</v>
      </c>
      <c r="J412" s="214">
        <v>45.27</v>
      </c>
      <c r="K412" s="623">
        <f t="shared" si="40"/>
        <v>118.32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s="41" customFormat="1" ht="15.75">
      <c r="A413" s="687">
        <v>7</v>
      </c>
      <c r="B413" s="687" t="s">
        <v>151</v>
      </c>
      <c r="C413" s="214">
        <v>93.86</v>
      </c>
      <c r="D413" s="214">
        <v>61.98</v>
      </c>
      <c r="E413" s="782">
        <f t="shared" si="39"/>
        <v>0.6603451949712337</v>
      </c>
      <c r="F413" s="7"/>
      <c r="G413" s="265"/>
      <c r="H413" s="25"/>
      <c r="I413" s="214">
        <v>33.12</v>
      </c>
      <c r="J413" s="214">
        <v>28.86</v>
      </c>
      <c r="K413" s="623">
        <f t="shared" si="40"/>
        <v>61.98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s="41" customFormat="1" ht="15.75">
      <c r="A414" s="688">
        <v>8</v>
      </c>
      <c r="B414" s="688" t="s">
        <v>152</v>
      </c>
      <c r="C414" s="214">
        <v>298.1</v>
      </c>
      <c r="D414" s="686">
        <v>167.88</v>
      </c>
      <c r="E414" s="782">
        <f t="shared" si="39"/>
        <v>0.5631667225763166</v>
      </c>
      <c r="F414" s="7"/>
      <c r="G414" s="265"/>
      <c r="H414" s="25"/>
      <c r="I414" s="214">
        <v>91.08</v>
      </c>
      <c r="J414" s="214">
        <v>76.8</v>
      </c>
      <c r="K414" s="623">
        <f t="shared" si="40"/>
        <v>167.88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s="41" customFormat="1" ht="15.75">
      <c r="A415" s="688">
        <v>9</v>
      </c>
      <c r="B415" s="688" t="s">
        <v>153</v>
      </c>
      <c r="C415" s="214">
        <v>112.3</v>
      </c>
      <c r="D415" s="214">
        <v>144.57</v>
      </c>
      <c r="E415" s="782">
        <f t="shared" si="39"/>
        <v>1.2873552983081034</v>
      </c>
      <c r="F415" s="7"/>
      <c r="G415" s="265"/>
      <c r="H415" s="25"/>
      <c r="I415" s="214">
        <v>65.22</v>
      </c>
      <c r="J415" s="214">
        <v>79.35</v>
      </c>
      <c r="K415" s="623">
        <f t="shared" si="40"/>
        <v>144.57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s="41" customFormat="1" ht="15.75">
      <c r="A416" s="688">
        <v>10</v>
      </c>
      <c r="B416" s="688" t="s">
        <v>154</v>
      </c>
      <c r="C416" s="214">
        <v>243.99</v>
      </c>
      <c r="D416" s="214">
        <v>180.59</v>
      </c>
      <c r="E416" s="782">
        <f t="shared" si="39"/>
        <v>0.7401532849706955</v>
      </c>
      <c r="F416" s="7"/>
      <c r="G416" s="265"/>
      <c r="H416" s="25"/>
      <c r="I416" s="214">
        <v>90.97</v>
      </c>
      <c r="J416" s="214">
        <v>89.62</v>
      </c>
      <c r="K416" s="623">
        <f t="shared" si="40"/>
        <v>180.59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s="41" customFormat="1" ht="15.75">
      <c r="A417" s="688">
        <v>11</v>
      </c>
      <c r="B417" s="688" t="s">
        <v>155</v>
      </c>
      <c r="C417" s="214">
        <v>100.97</v>
      </c>
      <c r="D417" s="214">
        <v>64.05</v>
      </c>
      <c r="E417" s="782">
        <f t="shared" si="39"/>
        <v>0.6343468356937704</v>
      </c>
      <c r="F417" s="7"/>
      <c r="G417" s="265"/>
      <c r="H417" s="25"/>
      <c r="I417" s="214">
        <v>31.84</v>
      </c>
      <c r="J417" s="214">
        <v>32.21</v>
      </c>
      <c r="K417" s="623">
        <f t="shared" si="40"/>
        <v>64.05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s="41" customFormat="1" ht="15.75">
      <c r="A418" s="688">
        <v>12</v>
      </c>
      <c r="B418" s="688" t="s">
        <v>192</v>
      </c>
      <c r="C418" s="214">
        <v>65.49</v>
      </c>
      <c r="D418" s="214">
        <v>45.5</v>
      </c>
      <c r="E418" s="782">
        <f t="shared" si="39"/>
        <v>0.6947625591693389</v>
      </c>
      <c r="F418" s="7"/>
      <c r="G418" s="265"/>
      <c r="H418" s="25"/>
      <c r="I418" s="214">
        <v>22.97</v>
      </c>
      <c r="J418" s="214">
        <v>22.53</v>
      </c>
      <c r="K418" s="623">
        <f t="shared" si="40"/>
        <v>45.5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s="41" customFormat="1" ht="15.75">
      <c r="A419" s="688">
        <v>13</v>
      </c>
      <c r="B419" s="688" t="s">
        <v>156</v>
      </c>
      <c r="C419" s="214">
        <v>168.52999999999997</v>
      </c>
      <c r="D419" s="686">
        <v>118.63999999999999</v>
      </c>
      <c r="E419" s="782">
        <f t="shared" si="39"/>
        <v>0.7039696196522874</v>
      </c>
      <c r="F419" s="7"/>
      <c r="G419" s="265"/>
      <c r="H419" s="25"/>
      <c r="I419" s="214">
        <v>65.57</v>
      </c>
      <c r="J419" s="214">
        <v>53.07</v>
      </c>
      <c r="K419" s="623">
        <f t="shared" si="40"/>
        <v>118.63999999999999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s="41" customFormat="1" ht="15.75">
      <c r="A420" s="688">
        <v>14</v>
      </c>
      <c r="B420" s="688" t="s">
        <v>157</v>
      </c>
      <c r="C420" s="214">
        <v>18.65</v>
      </c>
      <c r="D420" s="214">
        <v>14.170000000000002</v>
      </c>
      <c r="E420" s="782">
        <f t="shared" si="39"/>
        <v>0.7597855227882039</v>
      </c>
      <c r="F420" s="7"/>
      <c r="G420" s="265"/>
      <c r="H420" s="25"/>
      <c r="I420" s="214">
        <v>9.21</v>
      </c>
      <c r="J420" s="214">
        <v>4.96</v>
      </c>
      <c r="K420" s="623">
        <f t="shared" si="40"/>
        <v>14.170000000000002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s="41" customFormat="1" ht="15.75">
      <c r="A421" s="687">
        <v>15</v>
      </c>
      <c r="B421" s="687" t="s">
        <v>158</v>
      </c>
      <c r="C421" s="214">
        <v>147.35</v>
      </c>
      <c r="D421" s="214">
        <v>101.47</v>
      </c>
      <c r="E421" s="782">
        <f t="shared" si="39"/>
        <v>0.6886325076348829</v>
      </c>
      <c r="F421" s="7"/>
      <c r="G421" s="265"/>
      <c r="H421" s="25"/>
      <c r="I421" s="214">
        <v>52.16</v>
      </c>
      <c r="J421" s="214">
        <v>49.31</v>
      </c>
      <c r="K421" s="623">
        <f t="shared" si="40"/>
        <v>101.47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s="41" customFormat="1" ht="15.75">
      <c r="A422" s="687">
        <v>16</v>
      </c>
      <c r="B422" s="687" t="s">
        <v>193</v>
      </c>
      <c r="C422" s="214">
        <v>241.28000000000003</v>
      </c>
      <c r="D422" s="214">
        <v>185.66000000000003</v>
      </c>
      <c r="E422" s="782">
        <f t="shared" si="39"/>
        <v>0.7694794429708223</v>
      </c>
      <c r="F422" s="7"/>
      <c r="G422" s="265"/>
      <c r="H422" s="25"/>
      <c r="I422" s="214">
        <v>101.37</v>
      </c>
      <c r="J422" s="214">
        <v>84.29</v>
      </c>
      <c r="K422" s="623">
        <f t="shared" si="40"/>
        <v>185.66000000000003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:62" s="41" customFormat="1" ht="15.75">
      <c r="A423" s="688">
        <v>17</v>
      </c>
      <c r="B423" s="688" t="s">
        <v>159</v>
      </c>
      <c r="C423" s="214">
        <v>57.56999999999999</v>
      </c>
      <c r="D423" s="214">
        <v>38.86</v>
      </c>
      <c r="E423" s="782">
        <f t="shared" si="39"/>
        <v>0.6750043425395171</v>
      </c>
      <c r="F423" s="7"/>
      <c r="G423" s="265"/>
      <c r="H423" s="25"/>
      <c r="I423" s="214">
        <v>22.48</v>
      </c>
      <c r="J423" s="214">
        <v>16.38</v>
      </c>
      <c r="K423" s="623">
        <f t="shared" si="40"/>
        <v>38.86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1:62" s="41" customFormat="1" ht="15.75">
      <c r="A424" s="689">
        <v>18</v>
      </c>
      <c r="B424" s="687" t="s">
        <v>160</v>
      </c>
      <c r="C424" s="214">
        <v>483.21000000000004</v>
      </c>
      <c r="D424" s="686">
        <v>340.56</v>
      </c>
      <c r="E424" s="782">
        <f t="shared" si="39"/>
        <v>0.7047867386850437</v>
      </c>
      <c r="F424" s="7"/>
      <c r="G424" s="265"/>
      <c r="H424" s="25"/>
      <c r="I424" s="214">
        <v>179.7</v>
      </c>
      <c r="J424" s="214">
        <v>160.86</v>
      </c>
      <c r="K424" s="623">
        <f t="shared" si="40"/>
        <v>340.56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1:62" s="41" customFormat="1" ht="15.75">
      <c r="A425" s="690">
        <v>19</v>
      </c>
      <c r="B425" s="688" t="s">
        <v>161</v>
      </c>
      <c r="C425" s="214">
        <v>144.29</v>
      </c>
      <c r="D425" s="214">
        <v>102.21000000000001</v>
      </c>
      <c r="E425" s="782">
        <f t="shared" si="39"/>
        <v>0.7083650980663941</v>
      </c>
      <c r="F425" s="7"/>
      <c r="G425" s="265"/>
      <c r="H425" s="25"/>
      <c r="I425" s="214">
        <v>51.39</v>
      </c>
      <c r="J425" s="214">
        <v>50.82</v>
      </c>
      <c r="K425" s="623">
        <f t="shared" si="40"/>
        <v>102.21000000000001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1:62" s="41" customFormat="1" ht="15.75">
      <c r="A426" s="690">
        <v>20</v>
      </c>
      <c r="B426" s="688" t="s">
        <v>175</v>
      </c>
      <c r="C426" s="214">
        <v>169.84</v>
      </c>
      <c r="D426" s="686">
        <v>171.32999999999998</v>
      </c>
      <c r="E426" s="782">
        <f t="shared" si="39"/>
        <v>1.0087729627885067</v>
      </c>
      <c r="F426" s="7"/>
      <c r="G426" s="265"/>
      <c r="H426" s="25"/>
      <c r="I426" s="214">
        <v>97.73</v>
      </c>
      <c r="J426" s="214">
        <v>73.6</v>
      </c>
      <c r="K426" s="623">
        <f t="shared" si="40"/>
        <v>171.32999999999998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1:62" s="41" customFormat="1" ht="15.75">
      <c r="A427" s="688">
        <v>21</v>
      </c>
      <c r="B427" s="688" t="s">
        <v>224</v>
      </c>
      <c r="C427" s="214">
        <v>374.6</v>
      </c>
      <c r="D427" s="686">
        <v>272.26</v>
      </c>
      <c r="E427" s="782">
        <f aca="true" t="shared" si="41" ref="E427:E433">D427/C427</f>
        <v>0.7268019220501868</v>
      </c>
      <c r="F427" s="7"/>
      <c r="G427" s="265"/>
      <c r="H427" s="25"/>
      <c r="I427" s="214">
        <v>138.84</v>
      </c>
      <c r="J427" s="214">
        <v>133.42</v>
      </c>
      <c r="K427" s="623">
        <f t="shared" si="40"/>
        <v>272.26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1:62" s="41" customFormat="1" ht="15.75">
      <c r="A428" s="688">
        <v>22</v>
      </c>
      <c r="B428" s="688" t="s">
        <v>225</v>
      </c>
      <c r="C428" s="214">
        <v>100.72999999999999</v>
      </c>
      <c r="D428" s="686">
        <v>49.22</v>
      </c>
      <c r="E428" s="782">
        <f t="shared" si="41"/>
        <v>0.48863297925146437</v>
      </c>
      <c r="F428" s="7"/>
      <c r="G428" s="265"/>
      <c r="H428" s="25"/>
      <c r="I428" s="214">
        <v>30.9</v>
      </c>
      <c r="J428" s="214">
        <v>18.32</v>
      </c>
      <c r="K428" s="623">
        <f t="shared" si="40"/>
        <v>49.22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1:62" s="41" customFormat="1" ht="15.75">
      <c r="A429" s="688">
        <v>23</v>
      </c>
      <c r="B429" s="688" t="s">
        <v>226</v>
      </c>
      <c r="C429" s="214">
        <v>86.94</v>
      </c>
      <c r="D429" s="686">
        <v>57.38</v>
      </c>
      <c r="E429" s="782">
        <f t="shared" si="41"/>
        <v>0.6599953991258339</v>
      </c>
      <c r="F429" s="7"/>
      <c r="G429" s="265"/>
      <c r="H429" s="25"/>
      <c r="I429" s="214">
        <v>27.76</v>
      </c>
      <c r="J429" s="214">
        <v>29.62</v>
      </c>
      <c r="K429" s="623">
        <f t="shared" si="40"/>
        <v>57.38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</row>
    <row r="430" spans="1:62" s="41" customFormat="1" ht="15.75">
      <c r="A430" s="688">
        <v>24</v>
      </c>
      <c r="B430" s="864" t="s">
        <v>333</v>
      </c>
      <c r="C430" s="98">
        <v>46.849999999999994</v>
      </c>
      <c r="D430" s="98">
        <v>35.04</v>
      </c>
      <c r="E430" s="782">
        <f t="shared" si="41"/>
        <v>0.7479188900747066</v>
      </c>
      <c r="F430" s="7"/>
      <c r="G430" s="265"/>
      <c r="H430" s="25"/>
      <c r="I430" s="214">
        <v>22.19</v>
      </c>
      <c r="J430" s="214">
        <v>12.85</v>
      </c>
      <c r="K430" s="623">
        <f t="shared" si="40"/>
        <v>35.04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</row>
    <row r="431" spans="1:62" s="41" customFormat="1" ht="15.75">
      <c r="A431" s="688">
        <v>25</v>
      </c>
      <c r="B431" s="864" t="s">
        <v>334</v>
      </c>
      <c r="C431" s="98">
        <v>27.26</v>
      </c>
      <c r="D431" s="98">
        <v>27.14</v>
      </c>
      <c r="E431" s="782">
        <f t="shared" si="41"/>
        <v>0.995597945707997</v>
      </c>
      <c r="F431" s="7"/>
      <c r="G431" s="265"/>
      <c r="H431" s="25"/>
      <c r="I431" s="214">
        <v>14.98</v>
      </c>
      <c r="J431" s="214">
        <v>12.16</v>
      </c>
      <c r="K431" s="623">
        <f t="shared" si="40"/>
        <v>27.14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:62" s="41" customFormat="1" ht="15.75">
      <c r="A432" s="688">
        <v>26</v>
      </c>
      <c r="B432" s="864" t="s">
        <v>335</v>
      </c>
      <c r="C432" s="98">
        <v>36.59</v>
      </c>
      <c r="D432" s="98">
        <v>31.85</v>
      </c>
      <c r="E432" s="782">
        <f t="shared" si="41"/>
        <v>0.8704564088548783</v>
      </c>
      <c r="F432" s="7"/>
      <c r="G432" s="265"/>
      <c r="H432" s="480"/>
      <c r="I432" s="214">
        <v>14.34</v>
      </c>
      <c r="J432" s="214">
        <v>17.51</v>
      </c>
      <c r="K432" s="623">
        <f t="shared" si="40"/>
        <v>31.85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</row>
    <row r="433" spans="1:11" ht="16.5" thickBot="1">
      <c r="A433" s="230"/>
      <c r="B433" s="247" t="s">
        <v>10</v>
      </c>
      <c r="C433" s="694">
        <v>3979.33</v>
      </c>
      <c r="D433" s="695">
        <v>2887.07</v>
      </c>
      <c r="E433" s="783">
        <f t="shared" si="41"/>
        <v>0.7255166070670189</v>
      </c>
      <c r="F433" s="7"/>
      <c r="G433" s="265"/>
      <c r="I433" s="190">
        <v>1566.2500000000002</v>
      </c>
      <c r="J433" s="190">
        <v>1320.82</v>
      </c>
      <c r="K433" s="623">
        <f t="shared" si="40"/>
        <v>2887.07</v>
      </c>
    </row>
    <row r="434" spans="1:7" ht="15.75">
      <c r="A434" s="52"/>
      <c r="B434" s="273"/>
      <c r="C434" s="274"/>
      <c r="D434" s="275"/>
      <c r="E434" s="276"/>
      <c r="F434" s="7"/>
      <c r="G434" s="265"/>
    </row>
    <row r="435" spans="1:12" s="132" customFormat="1" ht="15.75">
      <c r="A435" s="131" t="s">
        <v>133</v>
      </c>
      <c r="B435" s="130"/>
      <c r="C435" s="130"/>
      <c r="D435" s="130"/>
      <c r="E435" s="254"/>
      <c r="F435" s="130"/>
      <c r="G435" s="259"/>
      <c r="H435" s="144"/>
      <c r="I435" s="1"/>
      <c r="J435" s="1"/>
      <c r="K435" s="1"/>
      <c r="L435" s="1"/>
    </row>
    <row r="436" spans="1:8" ht="46.5" customHeight="1">
      <c r="A436" s="505" t="s">
        <v>12</v>
      </c>
      <c r="B436" s="505" t="s">
        <v>19</v>
      </c>
      <c r="C436" s="505" t="s">
        <v>14</v>
      </c>
      <c r="D436" s="505" t="s">
        <v>96</v>
      </c>
      <c r="E436" s="506" t="s">
        <v>97</v>
      </c>
      <c r="F436" s="505" t="s">
        <v>98</v>
      </c>
      <c r="G436" s="277"/>
      <c r="H436" s="56"/>
    </row>
    <row r="437" spans="1:7" ht="15.75">
      <c r="A437" s="268">
        <f>C469</f>
        <v>119.39999999999996</v>
      </c>
      <c r="B437" s="784"/>
      <c r="C437" s="269">
        <f>B437/A437</f>
        <v>0</v>
      </c>
      <c r="D437" s="268">
        <f>D469</f>
        <v>81.63</v>
      </c>
      <c r="E437" s="268">
        <f>E469</f>
        <v>60.160000000000004</v>
      </c>
      <c r="F437" s="278">
        <f>E437/D437</f>
        <v>0.7369839519784394</v>
      </c>
      <c r="G437" s="265"/>
    </row>
    <row r="438" spans="1:7" ht="15.75">
      <c r="A438" s="279"/>
      <c r="B438" s="280"/>
      <c r="C438" s="281"/>
      <c r="D438" s="279"/>
      <c r="E438" s="279"/>
      <c r="F438" s="276"/>
      <c r="G438" s="265"/>
    </row>
    <row r="439" spans="1:7" ht="15" hidden="1">
      <c r="A439" s="101"/>
      <c r="B439" s="7"/>
      <c r="C439" s="7"/>
      <c r="D439" s="101"/>
      <c r="E439" s="113"/>
      <c r="F439" s="7"/>
      <c r="G439" s="265"/>
    </row>
    <row r="440" spans="1:12" s="132" customFormat="1" ht="16.5" thickBot="1">
      <c r="A440" s="131" t="s">
        <v>188</v>
      </c>
      <c r="B440" s="160"/>
      <c r="C440" s="238"/>
      <c r="D440" s="160"/>
      <c r="E440" s="239"/>
      <c r="F440" s="157"/>
      <c r="G440" s="282"/>
      <c r="H440" s="146"/>
      <c r="I440" s="1"/>
      <c r="J440" s="1"/>
      <c r="K440" s="1"/>
      <c r="L440" s="1"/>
    </row>
    <row r="441" spans="1:8" ht="15.75" hidden="1" thickBot="1">
      <c r="A441" s="283"/>
      <c r="B441" s="7"/>
      <c r="C441" s="264"/>
      <c r="D441" s="965" t="s">
        <v>83</v>
      </c>
      <c r="E441" s="965"/>
      <c r="F441" s="965"/>
      <c r="G441" s="965"/>
      <c r="H441" s="168"/>
    </row>
    <row r="442" spans="1:8" ht="52.5" customHeight="1">
      <c r="A442" s="240" t="s">
        <v>8</v>
      </c>
      <c r="B442" s="241" t="s">
        <v>9</v>
      </c>
      <c r="C442" s="241" t="s">
        <v>12</v>
      </c>
      <c r="D442" s="241" t="s">
        <v>84</v>
      </c>
      <c r="E442" s="260" t="s">
        <v>140</v>
      </c>
      <c r="F442" s="241" t="s">
        <v>85</v>
      </c>
      <c r="G442" s="284" t="s">
        <v>86</v>
      </c>
      <c r="H442" s="177"/>
    </row>
    <row r="443" spans="1:8" ht="15.75">
      <c r="A443" s="228">
        <v>1</v>
      </c>
      <c r="B443" s="688" t="s">
        <v>147</v>
      </c>
      <c r="C443" s="497">
        <v>2.72</v>
      </c>
      <c r="D443" s="285">
        <v>1.87</v>
      </c>
      <c r="E443" s="697">
        <v>1.37</v>
      </c>
      <c r="F443" s="715">
        <f>D443-E443</f>
        <v>0.5</v>
      </c>
      <c r="G443" s="785">
        <f>E443/D443</f>
        <v>0.732620320855615</v>
      </c>
      <c r="H443" s="178"/>
    </row>
    <row r="444" spans="1:8" ht="15.75">
      <c r="A444" s="228">
        <v>2</v>
      </c>
      <c r="B444" s="688" t="s">
        <v>148</v>
      </c>
      <c r="C444" s="497">
        <v>5.89</v>
      </c>
      <c r="D444" s="285">
        <v>4.06</v>
      </c>
      <c r="E444" s="697">
        <v>2.97</v>
      </c>
      <c r="F444" s="715">
        <f aca="true" t="shared" si="42" ref="F444:F462">D444-E444</f>
        <v>1.0899999999999994</v>
      </c>
      <c r="G444" s="785">
        <f aca="true" t="shared" si="43" ref="G444:G462">E444/D444</f>
        <v>0.7315270935960593</v>
      </c>
      <c r="H444" s="178"/>
    </row>
    <row r="445" spans="1:8" ht="15.75">
      <c r="A445" s="228">
        <v>3</v>
      </c>
      <c r="B445" s="688" t="s">
        <v>149</v>
      </c>
      <c r="C445" s="497">
        <v>6.47</v>
      </c>
      <c r="D445" s="285">
        <v>4.44</v>
      </c>
      <c r="E445" s="697">
        <v>3.26</v>
      </c>
      <c r="F445" s="715">
        <f t="shared" si="42"/>
        <v>1.1800000000000006</v>
      </c>
      <c r="G445" s="785">
        <f t="shared" si="43"/>
        <v>0.7342342342342342</v>
      </c>
      <c r="H445" s="178"/>
    </row>
    <row r="446" spans="1:8" ht="15.75">
      <c r="A446" s="228">
        <v>4</v>
      </c>
      <c r="B446" s="688" t="s">
        <v>190</v>
      </c>
      <c r="C446" s="497">
        <v>6.67</v>
      </c>
      <c r="D446" s="285">
        <v>4.59</v>
      </c>
      <c r="E446" s="697">
        <v>3.37</v>
      </c>
      <c r="F446" s="715">
        <f t="shared" si="42"/>
        <v>1.2199999999999998</v>
      </c>
      <c r="G446" s="785">
        <f t="shared" si="43"/>
        <v>0.7342047930283225</v>
      </c>
      <c r="H446" s="178"/>
    </row>
    <row r="447" spans="1:11" ht="15.75">
      <c r="A447" s="228">
        <v>5</v>
      </c>
      <c r="B447" s="688" t="s">
        <v>150</v>
      </c>
      <c r="C447" s="497">
        <v>2.62</v>
      </c>
      <c r="D447" s="285">
        <v>1.8</v>
      </c>
      <c r="E447" s="697">
        <v>1.33</v>
      </c>
      <c r="F447" s="715">
        <f t="shared" si="42"/>
        <v>0.47</v>
      </c>
      <c r="G447" s="785">
        <f t="shared" si="43"/>
        <v>0.7388888888888889</v>
      </c>
      <c r="H447" s="178"/>
      <c r="I447" s="143"/>
      <c r="J447" s="143"/>
      <c r="K447" s="143"/>
    </row>
    <row r="448" spans="1:12" ht="15.75">
      <c r="A448" s="228">
        <v>6</v>
      </c>
      <c r="B448" s="688" t="s">
        <v>191</v>
      </c>
      <c r="C448" s="497">
        <v>4.45</v>
      </c>
      <c r="D448" s="285">
        <v>3.1</v>
      </c>
      <c r="E448" s="697">
        <v>2.24</v>
      </c>
      <c r="F448" s="715">
        <f t="shared" si="42"/>
        <v>0.8599999999999999</v>
      </c>
      <c r="G448" s="785">
        <f t="shared" si="43"/>
        <v>0.7225806451612904</v>
      </c>
      <c r="H448" s="178"/>
      <c r="L448" s="143"/>
    </row>
    <row r="449" spans="1:8" ht="15.75">
      <c r="A449" s="228">
        <v>7</v>
      </c>
      <c r="B449" s="688" t="s">
        <v>151</v>
      </c>
      <c r="C449" s="497">
        <v>2.82</v>
      </c>
      <c r="D449" s="285">
        <v>1.91</v>
      </c>
      <c r="E449" s="697">
        <v>1.41</v>
      </c>
      <c r="F449" s="715">
        <f t="shared" si="42"/>
        <v>0.5</v>
      </c>
      <c r="G449" s="785">
        <f t="shared" si="43"/>
        <v>0.7382198952879581</v>
      </c>
      <c r="H449" s="178"/>
    </row>
    <row r="450" spans="1:12" ht="15.75">
      <c r="A450" s="228">
        <v>8</v>
      </c>
      <c r="B450" s="688" t="s">
        <v>152</v>
      </c>
      <c r="C450" s="497">
        <v>8.94</v>
      </c>
      <c r="D450" s="285">
        <v>6.16</v>
      </c>
      <c r="E450" s="697">
        <v>4.5</v>
      </c>
      <c r="F450" s="715">
        <f t="shared" si="42"/>
        <v>1.6600000000000001</v>
      </c>
      <c r="G450" s="785">
        <f t="shared" si="43"/>
        <v>0.7305194805194805</v>
      </c>
      <c r="H450" s="178"/>
      <c r="I450" s="14"/>
      <c r="J450" s="14"/>
      <c r="K450" s="14"/>
      <c r="L450" s="14"/>
    </row>
    <row r="451" spans="1:12" ht="15.75">
      <c r="A451" s="228">
        <v>9</v>
      </c>
      <c r="B451" s="688" t="s">
        <v>153</v>
      </c>
      <c r="C451" s="497">
        <v>3.37</v>
      </c>
      <c r="D451" s="285">
        <v>2.63</v>
      </c>
      <c r="E451" s="697">
        <v>1.7</v>
      </c>
      <c r="F451" s="715">
        <f t="shared" si="42"/>
        <v>0.9299999999999999</v>
      </c>
      <c r="G451" s="785">
        <f t="shared" si="43"/>
        <v>0.6463878326996197</v>
      </c>
      <c r="H451" s="178"/>
      <c r="I451" s="701"/>
      <c r="J451" s="701"/>
      <c r="K451" s="701"/>
      <c r="L451" s="14"/>
    </row>
    <row r="452" spans="1:12" ht="18.75" customHeight="1">
      <c r="A452" s="228">
        <v>10</v>
      </c>
      <c r="B452" s="688" t="s">
        <v>154</v>
      </c>
      <c r="C452" s="497">
        <v>7.32</v>
      </c>
      <c r="D452" s="285">
        <v>5.04</v>
      </c>
      <c r="E452" s="697">
        <v>3.69</v>
      </c>
      <c r="F452" s="715">
        <f t="shared" si="42"/>
        <v>1.35</v>
      </c>
      <c r="G452" s="785">
        <f t="shared" si="43"/>
        <v>0.7321428571428571</v>
      </c>
      <c r="H452" s="178"/>
      <c r="I452" s="702"/>
      <c r="J452" s="587"/>
      <c r="K452" s="587"/>
      <c r="L452" s="174"/>
    </row>
    <row r="453" spans="1:12" ht="15.75">
      <c r="A453" s="228">
        <v>11</v>
      </c>
      <c r="B453" s="688" t="s">
        <v>155</v>
      </c>
      <c r="C453" s="497">
        <v>3.03</v>
      </c>
      <c r="D453" s="285">
        <v>2.09</v>
      </c>
      <c r="E453" s="697">
        <v>1.53</v>
      </c>
      <c r="F453" s="715">
        <f t="shared" si="42"/>
        <v>0.5599999999999998</v>
      </c>
      <c r="G453" s="785">
        <f t="shared" si="43"/>
        <v>0.7320574162679426</v>
      </c>
      <c r="H453" s="178"/>
      <c r="I453" s="702"/>
      <c r="J453" s="587"/>
      <c r="K453" s="587"/>
      <c r="L453" s="588"/>
    </row>
    <row r="454" spans="1:12" ht="15.75">
      <c r="A454" s="228">
        <v>12</v>
      </c>
      <c r="B454" s="688" t="s">
        <v>192</v>
      </c>
      <c r="C454" s="497">
        <v>1.96</v>
      </c>
      <c r="D454" s="285">
        <v>1.35</v>
      </c>
      <c r="E454" s="697">
        <v>0.99</v>
      </c>
      <c r="F454" s="715">
        <f t="shared" si="42"/>
        <v>0.3600000000000001</v>
      </c>
      <c r="G454" s="785">
        <f t="shared" si="43"/>
        <v>0.7333333333333333</v>
      </c>
      <c r="H454" s="178"/>
      <c r="I454" s="702"/>
      <c r="J454" s="587"/>
      <c r="K454" s="587"/>
      <c r="L454" s="588"/>
    </row>
    <row r="455" spans="1:12" ht="15.75">
      <c r="A455" s="228">
        <v>13</v>
      </c>
      <c r="B455" s="688" t="s">
        <v>156</v>
      </c>
      <c r="C455" s="497">
        <v>5.06</v>
      </c>
      <c r="D455" s="285">
        <v>3.51</v>
      </c>
      <c r="E455" s="697">
        <v>2.55</v>
      </c>
      <c r="F455" s="715">
        <f t="shared" si="42"/>
        <v>0.96</v>
      </c>
      <c r="G455" s="785">
        <f t="shared" si="43"/>
        <v>0.7264957264957265</v>
      </c>
      <c r="H455" s="178"/>
      <c r="I455" s="702"/>
      <c r="J455" s="587"/>
      <c r="K455" s="587"/>
      <c r="L455" s="588"/>
    </row>
    <row r="456" spans="1:12" ht="15.75">
      <c r="A456" s="228">
        <v>14</v>
      </c>
      <c r="B456" s="688" t="s">
        <v>157</v>
      </c>
      <c r="C456" s="497">
        <v>0.56</v>
      </c>
      <c r="D456" s="285">
        <v>0.39</v>
      </c>
      <c r="E456" s="697">
        <v>0.28</v>
      </c>
      <c r="F456" s="715">
        <f t="shared" si="42"/>
        <v>0.10999999999999999</v>
      </c>
      <c r="G456" s="785">
        <f t="shared" si="43"/>
        <v>0.717948717948718</v>
      </c>
      <c r="H456" s="178"/>
      <c r="I456" s="702"/>
      <c r="J456" s="587"/>
      <c r="K456" s="587"/>
      <c r="L456" s="588"/>
    </row>
    <row r="457" spans="1:12" ht="15.75">
      <c r="A457" s="228">
        <v>15</v>
      </c>
      <c r="B457" s="688" t="s">
        <v>158</v>
      </c>
      <c r="C457" s="497">
        <v>4.42</v>
      </c>
      <c r="D457" s="285">
        <v>3.04</v>
      </c>
      <c r="E457" s="697">
        <v>2.22</v>
      </c>
      <c r="F457" s="715">
        <f t="shared" si="42"/>
        <v>0.8199999999999998</v>
      </c>
      <c r="G457" s="785">
        <f t="shared" si="43"/>
        <v>0.730263157894737</v>
      </c>
      <c r="H457" s="178"/>
      <c r="I457" s="702"/>
      <c r="J457" s="587"/>
      <c r="K457" s="587"/>
      <c r="L457" s="588"/>
    </row>
    <row r="458" spans="1:12" ht="15.75">
      <c r="A458" s="228">
        <v>16</v>
      </c>
      <c r="B458" s="688" t="s">
        <v>193</v>
      </c>
      <c r="C458" s="497">
        <v>7.24</v>
      </c>
      <c r="D458" s="285">
        <v>4.98</v>
      </c>
      <c r="E458" s="697">
        <v>3.65</v>
      </c>
      <c r="F458" s="715">
        <f t="shared" si="42"/>
        <v>1.3300000000000005</v>
      </c>
      <c r="G458" s="785">
        <f t="shared" si="43"/>
        <v>0.7329317269076304</v>
      </c>
      <c r="H458" s="178"/>
      <c r="I458" s="702"/>
      <c r="J458" s="587"/>
      <c r="K458" s="587"/>
      <c r="L458" s="588"/>
    </row>
    <row r="459" spans="1:13" ht="15.75">
      <c r="A459" s="228">
        <v>17</v>
      </c>
      <c r="B459" s="688" t="s">
        <v>159</v>
      </c>
      <c r="C459" s="497">
        <v>1.73</v>
      </c>
      <c r="D459" s="285">
        <v>1.2</v>
      </c>
      <c r="E459" s="697">
        <v>0.88</v>
      </c>
      <c r="F459" s="715">
        <f t="shared" si="42"/>
        <v>0.31999999999999995</v>
      </c>
      <c r="G459" s="785">
        <f t="shared" si="43"/>
        <v>0.7333333333333334</v>
      </c>
      <c r="H459" s="178"/>
      <c r="I459" s="702"/>
      <c r="J459" s="587"/>
      <c r="K459" s="587"/>
      <c r="L459" s="588"/>
      <c r="M459" s="14"/>
    </row>
    <row r="460" spans="1:13" ht="15.75">
      <c r="A460" s="228">
        <v>18</v>
      </c>
      <c r="B460" s="688" t="s">
        <v>160</v>
      </c>
      <c r="C460" s="497">
        <v>14.5</v>
      </c>
      <c r="D460" s="285">
        <v>9.98</v>
      </c>
      <c r="E460" s="697">
        <v>7.29</v>
      </c>
      <c r="F460" s="715">
        <f t="shared" si="42"/>
        <v>2.6900000000000004</v>
      </c>
      <c r="G460" s="785">
        <f t="shared" si="43"/>
        <v>0.7304609218436874</v>
      </c>
      <c r="H460" s="178"/>
      <c r="I460" s="703"/>
      <c r="J460" s="704"/>
      <c r="K460" s="704"/>
      <c r="L460" s="588"/>
      <c r="M460" s="14"/>
    </row>
    <row r="461" spans="1:13" ht="17.25" customHeight="1">
      <c r="A461" s="228">
        <v>19</v>
      </c>
      <c r="B461" s="688" t="s">
        <v>161</v>
      </c>
      <c r="C461" s="497">
        <v>4.33</v>
      </c>
      <c r="D461" s="285">
        <v>2.98</v>
      </c>
      <c r="E461" s="697">
        <v>2.18</v>
      </c>
      <c r="F461" s="715">
        <f t="shared" si="42"/>
        <v>0.7999999999999998</v>
      </c>
      <c r="G461" s="785">
        <f t="shared" si="43"/>
        <v>0.7315436241610739</v>
      </c>
      <c r="H461" s="178"/>
      <c r="I461" s="703"/>
      <c r="J461" s="704"/>
      <c r="K461" s="704"/>
      <c r="L461" s="588"/>
      <c r="M461" s="14"/>
    </row>
    <row r="462" spans="1:13" ht="17.25" customHeight="1">
      <c r="A462" s="228">
        <v>20</v>
      </c>
      <c r="B462" s="696" t="s">
        <v>175</v>
      </c>
      <c r="C462" s="498">
        <v>5.1</v>
      </c>
      <c r="D462" s="481">
        <v>3.51</v>
      </c>
      <c r="E462" s="698">
        <v>2.58</v>
      </c>
      <c r="F462" s="715">
        <f t="shared" si="42"/>
        <v>0.9299999999999997</v>
      </c>
      <c r="G462" s="785">
        <f t="shared" si="43"/>
        <v>0.7350427350427351</v>
      </c>
      <c r="H462" s="178"/>
      <c r="I462" s="703"/>
      <c r="J462" s="704"/>
      <c r="K462" s="704"/>
      <c r="L462" s="588"/>
      <c r="M462" s="14"/>
    </row>
    <row r="463" spans="1:13" ht="17.25" customHeight="1">
      <c r="A463" s="228">
        <v>21</v>
      </c>
      <c r="B463" s="696" t="s">
        <v>224</v>
      </c>
      <c r="C463" s="498">
        <v>11.24</v>
      </c>
      <c r="D463" s="481">
        <v>7.74</v>
      </c>
      <c r="E463" s="698">
        <v>5.66</v>
      </c>
      <c r="F463" s="715">
        <f aca="true" t="shared" si="44" ref="F463:F469">D463-E463</f>
        <v>2.08</v>
      </c>
      <c r="G463" s="785">
        <f aca="true" t="shared" si="45" ref="G463:G469">E463/D463</f>
        <v>0.7312661498708011</v>
      </c>
      <c r="H463" s="178"/>
      <c r="I463" s="703"/>
      <c r="J463" s="704"/>
      <c r="K463" s="704"/>
      <c r="L463" s="588"/>
      <c r="M463" s="14"/>
    </row>
    <row r="464" spans="1:13" ht="17.25" customHeight="1">
      <c r="A464" s="228">
        <v>22</v>
      </c>
      <c r="B464" s="696" t="s">
        <v>225</v>
      </c>
      <c r="C464" s="498">
        <v>3.02</v>
      </c>
      <c r="D464" s="481">
        <v>2.07</v>
      </c>
      <c r="E464" s="698">
        <v>1.52</v>
      </c>
      <c r="F464" s="715">
        <f t="shared" si="44"/>
        <v>0.5499999999999998</v>
      </c>
      <c r="G464" s="785">
        <f t="shared" si="45"/>
        <v>0.7342995169082126</v>
      </c>
      <c r="H464" s="178"/>
      <c r="I464" s="703"/>
      <c r="J464" s="704"/>
      <c r="K464" s="704"/>
      <c r="L464" s="588"/>
      <c r="M464" s="14"/>
    </row>
    <row r="465" spans="1:13" ht="17.25" customHeight="1">
      <c r="A465" s="228">
        <v>23</v>
      </c>
      <c r="B465" s="696" t="s">
        <v>226</v>
      </c>
      <c r="C465" s="498">
        <v>2.61</v>
      </c>
      <c r="D465" s="481">
        <v>1.35</v>
      </c>
      <c r="E465" s="698">
        <v>1.32</v>
      </c>
      <c r="F465" s="715">
        <f t="shared" si="44"/>
        <v>0.030000000000000027</v>
      </c>
      <c r="G465" s="785">
        <f t="shared" si="45"/>
        <v>0.9777777777777777</v>
      </c>
      <c r="H465" s="178"/>
      <c r="I465" s="703"/>
      <c r="J465" s="704"/>
      <c r="K465" s="704"/>
      <c r="L465" s="588"/>
      <c r="M465" s="14"/>
    </row>
    <row r="466" spans="1:13" ht="17.25" customHeight="1">
      <c r="A466" s="840">
        <v>24</v>
      </c>
      <c r="B466" s="688" t="s">
        <v>333</v>
      </c>
      <c r="C466" s="498">
        <v>1.41</v>
      </c>
      <c r="D466" s="481">
        <v>1.06</v>
      </c>
      <c r="E466" s="698">
        <v>0.71</v>
      </c>
      <c r="F466" s="715">
        <f t="shared" si="44"/>
        <v>0.3500000000000001</v>
      </c>
      <c r="G466" s="785">
        <f t="shared" si="45"/>
        <v>0.6698113207547169</v>
      </c>
      <c r="H466" s="178"/>
      <c r="I466" s="703"/>
      <c r="J466" s="704"/>
      <c r="K466" s="704"/>
      <c r="L466" s="588"/>
      <c r="M466" s="14"/>
    </row>
    <row r="467" spans="1:13" ht="17.25" customHeight="1">
      <c r="A467" s="840">
        <v>25</v>
      </c>
      <c r="B467" s="688" t="s">
        <v>334</v>
      </c>
      <c r="C467" s="498">
        <v>0.82</v>
      </c>
      <c r="D467" s="481">
        <v>0.15</v>
      </c>
      <c r="E467" s="698">
        <v>0.41</v>
      </c>
      <c r="F467" s="715">
        <f t="shared" si="44"/>
        <v>-0.26</v>
      </c>
      <c r="G467" s="785">
        <f t="shared" si="45"/>
        <v>2.7333333333333334</v>
      </c>
      <c r="H467" s="178"/>
      <c r="I467" s="705"/>
      <c r="J467" s="706"/>
      <c r="K467" s="706"/>
      <c r="L467" s="588"/>
      <c r="M467" s="14"/>
    </row>
    <row r="468" spans="1:13" ht="15.75">
      <c r="A468" s="840">
        <v>26</v>
      </c>
      <c r="B468" s="688" t="s">
        <v>335</v>
      </c>
      <c r="C468" s="498">
        <v>1.1</v>
      </c>
      <c r="D468" s="481">
        <v>0.63</v>
      </c>
      <c r="E468" s="698">
        <v>0.55</v>
      </c>
      <c r="F468" s="715">
        <f t="shared" si="44"/>
        <v>0.07999999999999996</v>
      </c>
      <c r="G468" s="785">
        <f t="shared" si="45"/>
        <v>0.8730158730158731</v>
      </c>
      <c r="H468" s="178"/>
      <c r="I468" s="705"/>
      <c r="J468" s="706"/>
      <c r="K468" s="706"/>
      <c r="L468" s="588"/>
      <c r="M468" s="14"/>
    </row>
    <row r="469" spans="1:13" ht="16.5" thickBot="1">
      <c r="A469" s="946" t="s">
        <v>10</v>
      </c>
      <c r="B469" s="947"/>
      <c r="C469" s="499">
        <v>119.39999999999996</v>
      </c>
      <c r="D469" s="287">
        <v>81.63</v>
      </c>
      <c r="E469" s="699">
        <v>60.160000000000004</v>
      </c>
      <c r="F469" s="876">
        <f t="shared" si="44"/>
        <v>21.46999999999999</v>
      </c>
      <c r="G469" s="877">
        <f t="shared" si="45"/>
        <v>0.7369839519784394</v>
      </c>
      <c r="H469" s="64"/>
      <c r="I469" s="705"/>
      <c r="J469" s="706"/>
      <c r="K469" s="706"/>
      <c r="L469" s="588"/>
      <c r="M469" s="14"/>
    </row>
    <row r="470" spans="1:13" ht="15.75" customHeight="1">
      <c r="A470" s="288"/>
      <c r="B470" s="289"/>
      <c r="C470" s="491"/>
      <c r="D470" s="491"/>
      <c r="E470" s="491"/>
      <c r="F470" s="274"/>
      <c r="G470" s="290"/>
      <c r="H470" s="64"/>
      <c r="I470" s="705"/>
      <c r="J470" s="706"/>
      <c r="K470" s="706"/>
      <c r="L470" s="588"/>
      <c r="M470" s="14"/>
    </row>
    <row r="471" spans="1:13" ht="12" customHeight="1" hidden="1">
      <c r="A471" s="101"/>
      <c r="B471" s="7"/>
      <c r="C471" s="491"/>
      <c r="D471" s="491"/>
      <c r="E471" s="491"/>
      <c r="F471" s="7"/>
      <c r="G471" s="291"/>
      <c r="H471" s="29"/>
      <c r="I471" s="705"/>
      <c r="J471" s="706"/>
      <c r="K471" s="706"/>
      <c r="L471" s="588"/>
      <c r="M471" s="14"/>
    </row>
    <row r="472" spans="1:13" ht="15" customHeight="1">
      <c r="A472" s="954" t="s">
        <v>68</v>
      </c>
      <c r="B472" s="954"/>
      <c r="C472" s="954"/>
      <c r="D472" s="954"/>
      <c r="E472" s="954"/>
      <c r="F472" s="7"/>
      <c r="G472" s="291"/>
      <c r="H472" s="29"/>
      <c r="I472" s="705"/>
      <c r="J472" s="706"/>
      <c r="K472" s="706"/>
      <c r="L472" s="588"/>
      <c r="M472" s="14"/>
    </row>
    <row r="473" spans="1:13" s="143" customFormat="1" ht="16.5" thickBot="1">
      <c r="A473" s="157" t="s">
        <v>69</v>
      </c>
      <c r="B473" s="160"/>
      <c r="C473" s="238"/>
      <c r="D473" s="160"/>
      <c r="E473" s="239"/>
      <c r="F473" s="160"/>
      <c r="G473" s="238"/>
      <c r="H473" s="582"/>
      <c r="I473" s="705"/>
      <c r="J473" s="706"/>
      <c r="K473" s="706"/>
      <c r="L473" s="588"/>
      <c r="M473" s="583"/>
    </row>
    <row r="474" spans="1:13" ht="15.75">
      <c r="A474" s="952" t="s">
        <v>288</v>
      </c>
      <c r="B474" s="953"/>
      <c r="C474" s="953"/>
      <c r="D474" s="895"/>
      <c r="E474" s="292"/>
      <c r="F474" s="264"/>
      <c r="G474" s="265"/>
      <c r="H474" s="30"/>
      <c r="I474" s="705"/>
      <c r="J474" s="706"/>
      <c r="K474" s="706"/>
      <c r="L474" s="588"/>
      <c r="M474" s="14"/>
    </row>
    <row r="475" spans="1:13" ht="63">
      <c r="A475" s="293" t="s">
        <v>61</v>
      </c>
      <c r="B475" s="294" t="s">
        <v>23</v>
      </c>
      <c r="C475" s="294" t="s">
        <v>24</v>
      </c>
      <c r="D475" s="452" t="s">
        <v>25</v>
      </c>
      <c r="E475" s="295"/>
      <c r="F475" s="296"/>
      <c r="G475" s="297"/>
      <c r="H475" s="30"/>
      <c r="I475" s="705"/>
      <c r="J475" s="706"/>
      <c r="K475" s="706"/>
      <c r="L475" s="588"/>
      <c r="M475" s="14"/>
    </row>
    <row r="476" spans="1:13" ht="16.5" customHeight="1">
      <c r="A476" s="903" t="s">
        <v>138</v>
      </c>
      <c r="B476" s="493" t="s">
        <v>289</v>
      </c>
      <c r="D476" s="618">
        <v>20.86</v>
      </c>
      <c r="E476" s="295"/>
      <c r="F476" s="296"/>
      <c r="G476" s="297"/>
      <c r="H476" s="30"/>
      <c r="I476" s="705"/>
      <c r="J476" s="706"/>
      <c r="K476" s="706"/>
      <c r="L476" s="588"/>
      <c r="M476" s="14"/>
    </row>
    <row r="477" spans="1:13" ht="15.75">
      <c r="A477" s="903"/>
      <c r="B477" s="493" t="s">
        <v>73</v>
      </c>
      <c r="C477" s="548" t="s">
        <v>336</v>
      </c>
      <c r="D477" s="618">
        <v>417.15</v>
      </c>
      <c r="E477" s="298"/>
      <c r="F477" s="296"/>
      <c r="G477" s="297"/>
      <c r="H477" s="30"/>
      <c r="I477" s="705"/>
      <c r="J477" s="706"/>
      <c r="K477" s="706"/>
      <c r="L477" s="588"/>
      <c r="M477" s="14"/>
    </row>
    <row r="478" spans="1:13" ht="31.5">
      <c r="A478" s="903"/>
      <c r="B478" s="620" t="s">
        <v>194</v>
      </c>
      <c r="C478" s="618" t="s">
        <v>337</v>
      </c>
      <c r="D478" s="618">
        <v>523.82</v>
      </c>
      <c r="E478" s="299"/>
      <c r="F478" s="300"/>
      <c r="G478" s="297"/>
      <c r="H478" s="30"/>
      <c r="I478" s="233"/>
      <c r="J478" s="707"/>
      <c r="K478" s="707"/>
      <c r="L478" s="588"/>
      <c r="M478" s="14"/>
    </row>
    <row r="479" spans="1:13" ht="15.75">
      <c r="A479" s="903"/>
      <c r="B479" s="301" t="s">
        <v>183</v>
      </c>
      <c r="C479" s="621" t="s">
        <v>338</v>
      </c>
      <c r="D479" s="621">
        <v>641.23</v>
      </c>
      <c r="E479" s="299"/>
      <c r="F479" s="300"/>
      <c r="G479" s="297"/>
      <c r="H479" s="30"/>
      <c r="I479" s="584"/>
      <c r="J479" s="584"/>
      <c r="K479" s="584"/>
      <c r="L479" s="707"/>
      <c r="M479" s="14"/>
    </row>
    <row r="480" spans="1:13" ht="18" customHeight="1" thickBot="1">
      <c r="A480" s="949" t="s">
        <v>241</v>
      </c>
      <c r="B480" s="950"/>
      <c r="C480" s="951"/>
      <c r="D480" s="619">
        <f>SUM(D477:D479)</f>
        <v>1582.2</v>
      </c>
      <c r="E480" s="295" t="s">
        <v>44</v>
      </c>
      <c r="F480" s="302"/>
      <c r="G480" s="297"/>
      <c r="H480" s="30"/>
      <c r="I480" s="584"/>
      <c r="J480" s="584"/>
      <c r="K480" s="584"/>
      <c r="L480" s="192"/>
      <c r="M480" s="14"/>
    </row>
    <row r="481" spans="1:13" ht="15.75">
      <c r="A481" s="700"/>
      <c r="B481" s="492"/>
      <c r="C481" s="492"/>
      <c r="D481" s="303"/>
      <c r="E481" s="292"/>
      <c r="F481" s="264"/>
      <c r="G481" s="291"/>
      <c r="H481" s="29"/>
      <c r="I481" s="584"/>
      <c r="J481" s="584"/>
      <c r="K481" s="584"/>
      <c r="L481" s="192"/>
      <c r="M481" s="14"/>
    </row>
    <row r="482" spans="1:13" s="132" customFormat="1" ht="15.75">
      <c r="A482" s="304" t="s">
        <v>176</v>
      </c>
      <c r="B482" s="305"/>
      <c r="C482" s="305"/>
      <c r="D482" s="305"/>
      <c r="E482" s="306"/>
      <c r="F482" s="305"/>
      <c r="G482" s="238"/>
      <c r="H482" s="582"/>
      <c r="I482" s="273"/>
      <c r="J482" s="584"/>
      <c r="K482" s="584"/>
      <c r="L482" s="192"/>
      <c r="M482" s="193"/>
    </row>
    <row r="483" spans="1:15" s="132" customFormat="1" ht="16.5" thickBot="1">
      <c r="A483" s="948" t="s">
        <v>290</v>
      </c>
      <c r="B483" s="948"/>
      <c r="C483" s="948"/>
      <c r="D483" s="160" t="s">
        <v>291</v>
      </c>
      <c r="E483" s="239"/>
      <c r="F483" s="160"/>
      <c r="G483" s="282"/>
      <c r="H483" s="146"/>
      <c r="I483" s="889" t="s">
        <v>12</v>
      </c>
      <c r="J483" s="889"/>
      <c r="K483" s="889"/>
      <c r="L483" s="192"/>
      <c r="M483" s="889" t="s">
        <v>230</v>
      </c>
      <c r="N483" s="889"/>
      <c r="O483" s="889"/>
    </row>
    <row r="484" spans="1:15" ht="47.25">
      <c r="A484" s="73" t="s">
        <v>8</v>
      </c>
      <c r="B484" s="226" t="s">
        <v>9</v>
      </c>
      <c r="C484" s="226" t="s">
        <v>285</v>
      </c>
      <c r="D484" s="226" t="s">
        <v>292</v>
      </c>
      <c r="E484" s="227" t="s">
        <v>293</v>
      </c>
      <c r="F484" s="243"/>
      <c r="G484" s="265"/>
      <c r="I484" s="89" t="s">
        <v>228</v>
      </c>
      <c r="J484" s="89" t="s">
        <v>229</v>
      </c>
      <c r="K484" s="191" t="s">
        <v>18</v>
      </c>
      <c r="L484" s="192"/>
      <c r="M484" s="89" t="s">
        <v>228</v>
      </c>
      <c r="N484" s="89" t="s">
        <v>229</v>
      </c>
      <c r="O484" s="191" t="s">
        <v>18</v>
      </c>
    </row>
    <row r="485" spans="1:15" ht="15" customHeight="1">
      <c r="A485" s="244">
        <v>1</v>
      </c>
      <c r="B485" s="709" t="s">
        <v>147</v>
      </c>
      <c r="C485" s="712">
        <v>40.64</v>
      </c>
      <c r="D485" s="711">
        <v>0.77</v>
      </c>
      <c r="E485" s="566">
        <f>D485/C485</f>
        <v>0.01894685039370079</v>
      </c>
      <c r="F485" s="243"/>
      <c r="G485" s="265"/>
      <c r="I485" s="214">
        <v>15.14</v>
      </c>
      <c r="J485" s="214">
        <v>25.5</v>
      </c>
      <c r="K485" s="623">
        <f>SUM(I485:J485)</f>
        <v>40.64</v>
      </c>
      <c r="L485" s="14"/>
      <c r="M485" s="214">
        <v>0.45</v>
      </c>
      <c r="N485" s="214">
        <v>0.32</v>
      </c>
      <c r="O485" s="623">
        <f>SUM(M485:N485)</f>
        <v>0.77</v>
      </c>
    </row>
    <row r="486" spans="1:15" ht="15" customHeight="1">
      <c r="A486" s="244">
        <v>2</v>
      </c>
      <c r="B486" s="665" t="s">
        <v>148</v>
      </c>
      <c r="C486" s="709">
        <v>87.91</v>
      </c>
      <c r="D486" s="712">
        <v>0.9299999999999999</v>
      </c>
      <c r="E486" s="566">
        <f aca="true" t="shared" si="46" ref="E486:E508">D486/C486</f>
        <v>0.010579001251279717</v>
      </c>
      <c r="F486" s="243"/>
      <c r="G486" s="265"/>
      <c r="I486" s="214">
        <v>40.55</v>
      </c>
      <c r="J486" s="214">
        <v>47.36</v>
      </c>
      <c r="K486" s="623">
        <f aca="true" t="shared" si="47" ref="K486:K511">SUM(I486:J486)</f>
        <v>87.91</v>
      </c>
      <c r="L486" s="14"/>
      <c r="M486" s="214">
        <v>0.47</v>
      </c>
      <c r="N486" s="214">
        <v>0.46</v>
      </c>
      <c r="O486" s="623">
        <f aca="true" t="shared" si="48" ref="O486:O511">SUM(M486:N486)</f>
        <v>0.9299999999999999</v>
      </c>
    </row>
    <row r="487" spans="1:15" ht="15" customHeight="1">
      <c r="A487" s="244">
        <v>3</v>
      </c>
      <c r="B487" s="709" t="s">
        <v>149</v>
      </c>
      <c r="C487" s="709">
        <v>96.59</v>
      </c>
      <c r="D487" s="712">
        <v>1.01</v>
      </c>
      <c r="E487" s="566">
        <f t="shared" si="46"/>
        <v>0.01045656900300238</v>
      </c>
      <c r="F487" s="243"/>
      <c r="G487" s="265"/>
      <c r="I487" s="214">
        <v>33.04</v>
      </c>
      <c r="J487" s="214">
        <v>63.550000000000004</v>
      </c>
      <c r="K487" s="623">
        <f t="shared" si="47"/>
        <v>96.59</v>
      </c>
      <c r="L487" s="14"/>
      <c r="M487" s="214">
        <v>0.52</v>
      </c>
      <c r="N487" s="214">
        <v>0.49</v>
      </c>
      <c r="O487" s="623">
        <f t="shared" si="48"/>
        <v>1.01</v>
      </c>
    </row>
    <row r="488" spans="1:15" ht="15" customHeight="1">
      <c r="A488" s="244">
        <v>4</v>
      </c>
      <c r="B488" s="665" t="s">
        <v>190</v>
      </c>
      <c r="C488" s="709">
        <v>99.60999999999999</v>
      </c>
      <c r="D488" s="712">
        <v>0.87</v>
      </c>
      <c r="E488" s="566">
        <f t="shared" si="46"/>
        <v>0.008734062845095876</v>
      </c>
      <c r="F488" s="243"/>
      <c r="G488" s="265"/>
      <c r="I488" s="214">
        <v>45.169999999999995</v>
      </c>
      <c r="J488" s="214">
        <v>54.44</v>
      </c>
      <c r="K488" s="623">
        <f t="shared" si="47"/>
        <v>99.60999999999999</v>
      </c>
      <c r="L488" s="14"/>
      <c r="M488" s="214">
        <v>0.41</v>
      </c>
      <c r="N488" s="214">
        <v>0.46</v>
      </c>
      <c r="O488" s="623">
        <f t="shared" si="48"/>
        <v>0.87</v>
      </c>
    </row>
    <row r="489" spans="1:15" ht="15" customHeight="1">
      <c r="A489" s="244">
        <v>5</v>
      </c>
      <c r="B489" s="665" t="s">
        <v>150</v>
      </c>
      <c r="C489" s="709">
        <v>39.15</v>
      </c>
      <c r="D489" s="712">
        <v>0.6000000000000001</v>
      </c>
      <c r="E489" s="566">
        <f t="shared" si="46"/>
        <v>0.015325670498084294</v>
      </c>
      <c r="F489" s="243"/>
      <c r="G489" s="265"/>
      <c r="I489" s="214">
        <v>13.1</v>
      </c>
      <c r="J489" s="214">
        <v>26.05</v>
      </c>
      <c r="K489" s="623">
        <f t="shared" si="47"/>
        <v>39.15</v>
      </c>
      <c r="L489" s="14"/>
      <c r="M489" s="214">
        <v>0.27</v>
      </c>
      <c r="N489" s="214">
        <v>0.33</v>
      </c>
      <c r="O489" s="623">
        <f t="shared" si="48"/>
        <v>0.6000000000000001</v>
      </c>
    </row>
    <row r="490" spans="1:15" ht="15" customHeight="1">
      <c r="A490" s="244">
        <v>6</v>
      </c>
      <c r="B490" s="665" t="s">
        <v>191</v>
      </c>
      <c r="C490" s="709">
        <v>66.35</v>
      </c>
      <c r="D490" s="712">
        <v>0.6599999999999999</v>
      </c>
      <c r="E490" s="566">
        <f t="shared" si="46"/>
        <v>0.009947249434815373</v>
      </c>
      <c r="F490" s="243"/>
      <c r="G490" s="265"/>
      <c r="I490" s="214">
        <v>27.65</v>
      </c>
      <c r="J490" s="214">
        <v>38.7</v>
      </c>
      <c r="K490" s="623">
        <f t="shared" si="47"/>
        <v>66.35</v>
      </c>
      <c r="L490" s="14"/>
      <c r="M490" s="214">
        <v>0.35</v>
      </c>
      <c r="N490" s="214">
        <v>0.31</v>
      </c>
      <c r="O490" s="623">
        <f t="shared" si="48"/>
        <v>0.6599999999999999</v>
      </c>
    </row>
    <row r="491" spans="1:15" ht="15" customHeight="1">
      <c r="A491" s="244">
        <v>7</v>
      </c>
      <c r="B491" s="709" t="s">
        <v>151</v>
      </c>
      <c r="C491" s="709">
        <v>42.019999999999996</v>
      </c>
      <c r="D491" s="712">
        <v>0.27</v>
      </c>
      <c r="E491" s="566">
        <f t="shared" si="46"/>
        <v>0.006425511661113757</v>
      </c>
      <c r="F491" s="243"/>
      <c r="G491" s="265"/>
      <c r="I491" s="214">
        <v>21.729999999999997</v>
      </c>
      <c r="J491" s="214">
        <v>20.29</v>
      </c>
      <c r="K491" s="623">
        <f t="shared" si="47"/>
        <v>42.019999999999996</v>
      </c>
      <c r="L491" s="14"/>
      <c r="M491" s="214">
        <v>0.15</v>
      </c>
      <c r="N491" s="214">
        <v>0.12</v>
      </c>
      <c r="O491" s="623">
        <f t="shared" si="48"/>
        <v>0.27</v>
      </c>
    </row>
    <row r="492" spans="1:15" ht="15" customHeight="1">
      <c r="A492" s="244">
        <v>8</v>
      </c>
      <c r="B492" s="665" t="s">
        <v>152</v>
      </c>
      <c r="C492" s="709">
        <v>133.45999999999998</v>
      </c>
      <c r="D492" s="712">
        <v>1.58</v>
      </c>
      <c r="E492" s="566">
        <f t="shared" si="46"/>
        <v>0.011838753184474752</v>
      </c>
      <c r="F492" s="243"/>
      <c r="G492" s="265"/>
      <c r="I492" s="214">
        <v>60.519999999999996</v>
      </c>
      <c r="J492" s="214">
        <v>72.94</v>
      </c>
      <c r="K492" s="623">
        <f t="shared" si="47"/>
        <v>133.45999999999998</v>
      </c>
      <c r="L492" s="14"/>
      <c r="M492" s="214">
        <v>0.75</v>
      </c>
      <c r="N492" s="214">
        <v>0.83</v>
      </c>
      <c r="O492" s="623">
        <f t="shared" si="48"/>
        <v>1.58</v>
      </c>
    </row>
    <row r="493" spans="1:15" ht="15" customHeight="1">
      <c r="A493" s="244">
        <v>9</v>
      </c>
      <c r="B493" s="665" t="s">
        <v>153</v>
      </c>
      <c r="C493" s="709">
        <v>50.28</v>
      </c>
      <c r="D493" s="712">
        <v>0.64</v>
      </c>
      <c r="E493" s="566">
        <f t="shared" si="46"/>
        <v>0.012728719172633254</v>
      </c>
      <c r="F493" s="243"/>
      <c r="G493" s="265"/>
      <c r="I493" s="214">
        <v>18.82</v>
      </c>
      <c r="J493" s="214">
        <v>31.46</v>
      </c>
      <c r="K493" s="623">
        <f t="shared" si="47"/>
        <v>50.28</v>
      </c>
      <c r="L493" s="14"/>
      <c r="M493" s="214">
        <v>0.37</v>
      </c>
      <c r="N493" s="214">
        <v>0.27</v>
      </c>
      <c r="O493" s="623">
        <f t="shared" si="48"/>
        <v>0.64</v>
      </c>
    </row>
    <row r="494" spans="1:15" ht="15" customHeight="1">
      <c r="A494" s="244">
        <v>10</v>
      </c>
      <c r="B494" s="665" t="s">
        <v>154</v>
      </c>
      <c r="C494" s="709">
        <v>109.24</v>
      </c>
      <c r="D494" s="712">
        <v>0.9099999999999999</v>
      </c>
      <c r="E494" s="566">
        <f t="shared" si="46"/>
        <v>0.008330281948004394</v>
      </c>
      <c r="F494" s="307"/>
      <c r="G494" s="265"/>
      <c r="I494" s="214">
        <v>51.239999999999995</v>
      </c>
      <c r="J494" s="214">
        <v>58</v>
      </c>
      <c r="K494" s="623">
        <f t="shared" si="47"/>
        <v>109.24</v>
      </c>
      <c r="L494" s="14"/>
      <c r="M494" s="214">
        <v>0.48</v>
      </c>
      <c r="N494" s="214">
        <v>0.43</v>
      </c>
      <c r="O494" s="623">
        <f t="shared" si="48"/>
        <v>0.9099999999999999</v>
      </c>
    </row>
    <row r="495" spans="1:15" ht="15" customHeight="1">
      <c r="A495" s="244">
        <v>11</v>
      </c>
      <c r="B495" s="665" t="s">
        <v>155</v>
      </c>
      <c r="C495" s="709">
        <v>45.2</v>
      </c>
      <c r="D495" s="712">
        <v>0.56</v>
      </c>
      <c r="E495" s="566">
        <f t="shared" si="46"/>
        <v>0.012389380530973451</v>
      </c>
      <c r="F495" s="243"/>
      <c r="G495" s="265"/>
      <c r="I495" s="214">
        <v>23.340000000000003</v>
      </c>
      <c r="J495" s="214">
        <v>21.86</v>
      </c>
      <c r="K495" s="623">
        <f t="shared" si="47"/>
        <v>45.2</v>
      </c>
      <c r="L495" s="14"/>
      <c r="M495" s="214">
        <v>0.29</v>
      </c>
      <c r="N495" s="214">
        <v>0.27</v>
      </c>
      <c r="O495" s="623">
        <f t="shared" si="48"/>
        <v>0.56</v>
      </c>
    </row>
    <row r="496" spans="1:15" ht="15" customHeight="1">
      <c r="A496" s="244">
        <v>12</v>
      </c>
      <c r="B496" s="665" t="s">
        <v>192</v>
      </c>
      <c r="C496" s="709">
        <v>29.310000000000002</v>
      </c>
      <c r="D496" s="712">
        <v>0.28</v>
      </c>
      <c r="E496" s="566">
        <f t="shared" si="46"/>
        <v>0.009553053565336063</v>
      </c>
      <c r="F496" s="243"/>
      <c r="G496" s="265"/>
      <c r="I496" s="214">
        <v>13.950000000000001</v>
      </c>
      <c r="J496" s="214">
        <v>15.36</v>
      </c>
      <c r="K496" s="623">
        <f t="shared" si="47"/>
        <v>29.310000000000002</v>
      </c>
      <c r="L496" s="14"/>
      <c r="M496" s="214">
        <v>0.18</v>
      </c>
      <c r="N496" s="214">
        <v>0.1</v>
      </c>
      <c r="O496" s="623">
        <f t="shared" si="48"/>
        <v>0.28</v>
      </c>
    </row>
    <row r="497" spans="1:15" ht="15" customHeight="1">
      <c r="A497" s="244">
        <v>13</v>
      </c>
      <c r="B497" s="665" t="s">
        <v>156</v>
      </c>
      <c r="C497" s="709">
        <v>75.45</v>
      </c>
      <c r="D497" s="712">
        <v>1.15</v>
      </c>
      <c r="E497" s="566">
        <f t="shared" si="46"/>
        <v>0.015241882041086811</v>
      </c>
      <c r="F497" s="243"/>
      <c r="G497" s="265"/>
      <c r="I497" s="214">
        <v>33.64</v>
      </c>
      <c r="J497" s="214">
        <v>41.81</v>
      </c>
      <c r="K497" s="623">
        <f t="shared" si="47"/>
        <v>75.45</v>
      </c>
      <c r="L497" s="14"/>
      <c r="M497" s="214">
        <v>0.42</v>
      </c>
      <c r="N497" s="214">
        <v>0.73</v>
      </c>
      <c r="O497" s="623">
        <f t="shared" si="48"/>
        <v>1.15</v>
      </c>
    </row>
    <row r="498" spans="1:15" ht="15" customHeight="1">
      <c r="A498" s="244">
        <v>14</v>
      </c>
      <c r="B498" s="665" t="s">
        <v>157</v>
      </c>
      <c r="C498" s="709">
        <v>8.35</v>
      </c>
      <c r="D498" s="712">
        <v>0.15</v>
      </c>
      <c r="E498" s="566">
        <f t="shared" si="46"/>
        <v>0.017964071856287425</v>
      </c>
      <c r="F498" s="243"/>
      <c r="G498" s="265"/>
      <c r="I498" s="214">
        <v>3.07</v>
      </c>
      <c r="J498" s="214">
        <v>5.28</v>
      </c>
      <c r="K498" s="623">
        <f t="shared" si="47"/>
        <v>8.35</v>
      </c>
      <c r="L498" s="14"/>
      <c r="M498" s="214">
        <v>0.12</v>
      </c>
      <c r="N498" s="214">
        <v>0.03</v>
      </c>
      <c r="O498" s="623">
        <f t="shared" si="48"/>
        <v>0.15</v>
      </c>
    </row>
    <row r="499" spans="1:15" ht="15" customHeight="1">
      <c r="A499" s="244">
        <v>15</v>
      </c>
      <c r="B499" s="709" t="s">
        <v>158</v>
      </c>
      <c r="C499" s="709">
        <v>65.98</v>
      </c>
      <c r="D499" s="712">
        <v>0.95</v>
      </c>
      <c r="E499" s="566">
        <f t="shared" si="46"/>
        <v>0.014398302515913912</v>
      </c>
      <c r="F499" s="243"/>
      <c r="G499" s="265"/>
      <c r="I499" s="214">
        <v>31.86</v>
      </c>
      <c r="J499" s="214">
        <v>34.120000000000005</v>
      </c>
      <c r="K499" s="623">
        <f t="shared" si="47"/>
        <v>65.98</v>
      </c>
      <c r="L499" s="14"/>
      <c r="M499" s="214">
        <v>0.44</v>
      </c>
      <c r="N499" s="214">
        <v>0.51</v>
      </c>
      <c r="O499" s="623">
        <f t="shared" si="48"/>
        <v>0.95</v>
      </c>
    </row>
    <row r="500" spans="1:15" ht="15" customHeight="1">
      <c r="A500" s="244">
        <v>16</v>
      </c>
      <c r="B500" s="709" t="s">
        <v>193</v>
      </c>
      <c r="C500" s="709">
        <v>108.01</v>
      </c>
      <c r="D500" s="712">
        <v>1.0699999999999998</v>
      </c>
      <c r="E500" s="566">
        <f t="shared" si="46"/>
        <v>0.009906490139801868</v>
      </c>
      <c r="F500" s="243"/>
      <c r="G500" s="265"/>
      <c r="I500" s="214">
        <v>50.660000000000004</v>
      </c>
      <c r="J500" s="214">
        <v>57.35</v>
      </c>
      <c r="K500" s="623">
        <f t="shared" si="47"/>
        <v>108.01</v>
      </c>
      <c r="L500" s="14"/>
      <c r="M500" s="214">
        <v>0.59</v>
      </c>
      <c r="N500" s="214">
        <v>0.48</v>
      </c>
      <c r="O500" s="623">
        <f t="shared" si="48"/>
        <v>1.0699999999999998</v>
      </c>
    </row>
    <row r="501" spans="1:15" ht="15" customHeight="1">
      <c r="A501" s="244">
        <v>17</v>
      </c>
      <c r="B501" s="665" t="s">
        <v>159</v>
      </c>
      <c r="C501" s="709">
        <v>25.770000000000003</v>
      </c>
      <c r="D501" s="712">
        <v>0.13</v>
      </c>
      <c r="E501" s="566">
        <f t="shared" si="46"/>
        <v>0.005044625533566161</v>
      </c>
      <c r="F501" s="243"/>
      <c r="G501" s="265"/>
      <c r="I501" s="214">
        <v>11.440000000000001</v>
      </c>
      <c r="J501" s="214">
        <v>14.33</v>
      </c>
      <c r="K501" s="623">
        <f t="shared" si="47"/>
        <v>25.770000000000003</v>
      </c>
      <c r="L501" s="14"/>
      <c r="M501" s="214">
        <v>0.11</v>
      </c>
      <c r="N501" s="214">
        <v>0.02</v>
      </c>
      <c r="O501" s="623">
        <f t="shared" si="48"/>
        <v>0.13</v>
      </c>
    </row>
    <row r="502" spans="1:15" ht="15" customHeight="1">
      <c r="A502" s="244">
        <v>18</v>
      </c>
      <c r="B502" s="709" t="s">
        <v>160</v>
      </c>
      <c r="C502" s="709">
        <v>216.32</v>
      </c>
      <c r="D502" s="712">
        <v>3.65</v>
      </c>
      <c r="E502" s="566">
        <f t="shared" si="46"/>
        <v>0.016873150887573966</v>
      </c>
      <c r="F502" s="243"/>
      <c r="G502" s="265"/>
      <c r="I502" s="214">
        <v>100.85</v>
      </c>
      <c r="J502" s="214">
        <v>115.47</v>
      </c>
      <c r="K502" s="623">
        <f t="shared" si="47"/>
        <v>216.32</v>
      </c>
      <c r="L502" s="14"/>
      <c r="M502" s="214">
        <v>1.98</v>
      </c>
      <c r="N502" s="214">
        <v>1.67</v>
      </c>
      <c r="O502" s="623">
        <f t="shared" si="48"/>
        <v>3.65</v>
      </c>
    </row>
    <row r="503" spans="1:15" ht="15" customHeight="1">
      <c r="A503" s="244">
        <v>19</v>
      </c>
      <c r="B503" s="665" t="s">
        <v>161</v>
      </c>
      <c r="C503" s="709">
        <v>64.59</v>
      </c>
      <c r="D503" s="711">
        <v>0.94</v>
      </c>
      <c r="E503" s="566">
        <f t="shared" si="46"/>
        <v>0.014553336429787891</v>
      </c>
      <c r="F503" s="243"/>
      <c r="G503" s="265"/>
      <c r="I503" s="214">
        <v>30.98</v>
      </c>
      <c r="J503" s="214">
        <v>33.61</v>
      </c>
      <c r="K503" s="623">
        <f t="shared" si="47"/>
        <v>64.59</v>
      </c>
      <c r="L503" s="14"/>
      <c r="M503" s="214">
        <v>0.43</v>
      </c>
      <c r="N503" s="214">
        <v>0.51</v>
      </c>
      <c r="O503" s="623">
        <f t="shared" si="48"/>
        <v>0.94</v>
      </c>
    </row>
    <row r="504" spans="1:15" ht="15" customHeight="1">
      <c r="A504" s="244">
        <v>20</v>
      </c>
      <c r="B504" s="665" t="s">
        <v>175</v>
      </c>
      <c r="C504" s="709">
        <v>76.03</v>
      </c>
      <c r="D504" s="711">
        <v>1.17</v>
      </c>
      <c r="E504" s="566">
        <f t="shared" si="46"/>
        <v>0.015388662370117058</v>
      </c>
      <c r="F504" s="243"/>
      <c r="G504" s="265"/>
      <c r="I504" s="214">
        <v>35.07</v>
      </c>
      <c r="J504" s="214">
        <v>40.96</v>
      </c>
      <c r="K504" s="623">
        <f t="shared" si="47"/>
        <v>76.03</v>
      </c>
      <c r="L504" s="14"/>
      <c r="M504" s="214">
        <v>0.65</v>
      </c>
      <c r="N504" s="214">
        <v>0.52</v>
      </c>
      <c r="O504" s="623">
        <f t="shared" si="48"/>
        <v>1.17</v>
      </c>
    </row>
    <row r="505" spans="1:15" ht="15" customHeight="1">
      <c r="A505" s="244">
        <v>21</v>
      </c>
      <c r="B505" s="665" t="s">
        <v>224</v>
      </c>
      <c r="C505" s="709">
        <v>167.71000000000004</v>
      </c>
      <c r="D505" s="711">
        <v>1.51</v>
      </c>
      <c r="E505" s="566">
        <f>D505/C505</f>
        <v>0.00900363723093435</v>
      </c>
      <c r="F505" s="243"/>
      <c r="G505" s="265"/>
      <c r="I505" s="214">
        <v>82.69000000000001</v>
      </c>
      <c r="J505" s="214">
        <v>85.02000000000001</v>
      </c>
      <c r="K505" s="623">
        <f t="shared" si="47"/>
        <v>167.71000000000004</v>
      </c>
      <c r="L505" s="14"/>
      <c r="M505" s="214">
        <v>0.75</v>
      </c>
      <c r="N505" s="214">
        <v>0.76</v>
      </c>
      <c r="O505" s="623">
        <f t="shared" si="48"/>
        <v>1.51</v>
      </c>
    </row>
    <row r="506" spans="1:15" ht="15" customHeight="1">
      <c r="A506" s="244">
        <v>22</v>
      </c>
      <c r="B506" s="665" t="s">
        <v>225</v>
      </c>
      <c r="C506" s="709">
        <v>45.10999999999999</v>
      </c>
      <c r="D506" s="711">
        <v>0.3</v>
      </c>
      <c r="E506" s="566">
        <f>D506/C506</f>
        <v>0.006650410108623366</v>
      </c>
      <c r="F506" s="243"/>
      <c r="G506" s="265"/>
      <c r="I506" s="214">
        <v>9.549999999999999</v>
      </c>
      <c r="J506" s="214">
        <v>35.559999999999995</v>
      </c>
      <c r="K506" s="623">
        <f t="shared" si="47"/>
        <v>45.10999999999999</v>
      </c>
      <c r="L506" s="14"/>
      <c r="M506" s="214">
        <v>0.15</v>
      </c>
      <c r="N506" s="214">
        <v>0.15</v>
      </c>
      <c r="O506" s="623">
        <f t="shared" si="48"/>
        <v>0.3</v>
      </c>
    </row>
    <row r="507" spans="1:15" ht="15" customHeight="1">
      <c r="A507" s="244">
        <v>23</v>
      </c>
      <c r="B507" s="665" t="s">
        <v>226</v>
      </c>
      <c r="C507" s="709">
        <v>38.91</v>
      </c>
      <c r="D507" s="712">
        <v>0.25</v>
      </c>
      <c r="E507" s="566">
        <f>D507/C507</f>
        <v>0.00642508352608584</v>
      </c>
      <c r="F507" s="243"/>
      <c r="G507" s="265"/>
      <c r="I507" s="214">
        <v>19.259999999999998</v>
      </c>
      <c r="J507" s="214">
        <v>19.65</v>
      </c>
      <c r="K507" s="623">
        <f t="shared" si="47"/>
        <v>38.91</v>
      </c>
      <c r="L507" s="14"/>
      <c r="M507" s="214">
        <v>0.12</v>
      </c>
      <c r="N507" s="214">
        <v>0.13</v>
      </c>
      <c r="O507" s="623">
        <f t="shared" si="48"/>
        <v>0.25</v>
      </c>
    </row>
    <row r="508" spans="1:15" ht="15" customHeight="1">
      <c r="A508" s="840">
        <v>24</v>
      </c>
      <c r="B508" s="665" t="s">
        <v>333</v>
      </c>
      <c r="C508" s="709">
        <v>20.98</v>
      </c>
      <c r="D508" s="709">
        <v>0</v>
      </c>
      <c r="E508" s="566">
        <f t="shared" si="46"/>
        <v>0</v>
      </c>
      <c r="F508" s="243"/>
      <c r="G508" s="265"/>
      <c r="I508" s="214">
        <v>8.52</v>
      </c>
      <c r="J508" s="214">
        <v>12.46</v>
      </c>
      <c r="K508" s="623">
        <f t="shared" si="47"/>
        <v>20.98</v>
      </c>
      <c r="L508" s="14"/>
      <c r="M508" s="214">
        <v>0</v>
      </c>
      <c r="N508" s="214">
        <v>0</v>
      </c>
      <c r="O508" s="623">
        <f t="shared" si="48"/>
        <v>0</v>
      </c>
    </row>
    <row r="509" spans="1:15" ht="15" customHeight="1">
      <c r="A509" s="840">
        <v>25</v>
      </c>
      <c r="B509" s="665" t="s">
        <v>334</v>
      </c>
      <c r="C509" s="709">
        <v>12.209999999999999</v>
      </c>
      <c r="D509" s="709">
        <v>0.21</v>
      </c>
      <c r="E509" s="566">
        <f>D509/C509</f>
        <v>0.0171990171990172</v>
      </c>
      <c r="F509" s="243"/>
      <c r="G509" s="265"/>
      <c r="H509" s="30"/>
      <c r="I509" s="214">
        <v>3.69</v>
      </c>
      <c r="J509" s="214">
        <v>8.52</v>
      </c>
      <c r="K509" s="623">
        <f t="shared" si="47"/>
        <v>12.209999999999999</v>
      </c>
      <c r="L509" s="14"/>
      <c r="M509" s="214">
        <v>0.12</v>
      </c>
      <c r="N509" s="214">
        <v>0.09</v>
      </c>
      <c r="O509" s="623">
        <f t="shared" si="48"/>
        <v>0.21</v>
      </c>
    </row>
    <row r="510" spans="1:15" ht="15" customHeight="1">
      <c r="A510" s="840">
        <v>26</v>
      </c>
      <c r="B510" s="665" t="s">
        <v>335</v>
      </c>
      <c r="C510" s="709">
        <v>16.38</v>
      </c>
      <c r="D510" s="709">
        <v>0.30000000000000004</v>
      </c>
      <c r="E510" s="566">
        <f>D510/C510</f>
        <v>0.01831501831501832</v>
      </c>
      <c r="F510" s="243"/>
      <c r="G510" s="265"/>
      <c r="H510" s="708"/>
      <c r="I510" s="214">
        <v>9.1</v>
      </c>
      <c r="J510" s="214">
        <v>7.279999999999999</v>
      </c>
      <c r="K510" s="623">
        <f t="shared" si="47"/>
        <v>16.38</v>
      </c>
      <c r="L510" s="14"/>
      <c r="M510" s="214">
        <v>0.1</v>
      </c>
      <c r="N510" s="214">
        <v>0.2</v>
      </c>
      <c r="O510" s="623">
        <f t="shared" si="48"/>
        <v>0.30000000000000004</v>
      </c>
    </row>
    <row r="511" spans="1:15" ht="16.5" thickBot="1">
      <c r="A511" s="308"/>
      <c r="B511" s="309" t="s">
        <v>18</v>
      </c>
      <c r="C511" s="710">
        <v>1781.5600000000002</v>
      </c>
      <c r="D511" s="713">
        <v>20.86</v>
      </c>
      <c r="E511" s="878">
        <f>D511/C511</f>
        <v>0.011708839444082712</v>
      </c>
      <c r="F511" s="248"/>
      <c r="G511" s="265"/>
      <c r="I511" s="190">
        <v>794.6300000000001</v>
      </c>
      <c r="J511" s="190">
        <v>986.9300000000001</v>
      </c>
      <c r="K511" s="623">
        <f t="shared" si="47"/>
        <v>1781.5600000000002</v>
      </c>
      <c r="L511" s="192"/>
      <c r="M511" s="190">
        <v>10.67</v>
      </c>
      <c r="N511" s="190">
        <v>10.19</v>
      </c>
      <c r="O511" s="623">
        <f t="shared" si="48"/>
        <v>20.86</v>
      </c>
    </row>
    <row r="512" spans="1:11" s="26" customFormat="1" ht="9.75" customHeight="1">
      <c r="A512" s="101"/>
      <c r="B512" s="7"/>
      <c r="C512" s="7"/>
      <c r="D512" s="101"/>
      <c r="E512" s="113"/>
      <c r="F512" s="7"/>
      <c r="G512" s="310"/>
      <c r="H512" s="27"/>
      <c r="I512" s="132"/>
      <c r="J512" s="132"/>
      <c r="K512" s="132"/>
    </row>
    <row r="513" spans="1:11" s="132" customFormat="1" ht="15.75">
      <c r="A513" s="131" t="s">
        <v>294</v>
      </c>
      <c r="B513" s="160"/>
      <c r="C513" s="238"/>
      <c r="D513" s="160"/>
      <c r="E513" s="239"/>
      <c r="F513" s="160"/>
      <c r="G513" s="282"/>
      <c r="H513" s="146"/>
      <c r="I513" s="193"/>
      <c r="J513" s="193"/>
      <c r="K513" s="193"/>
    </row>
    <row r="514" spans="1:14" s="132" customFormat="1" ht="16.5" thickBot="1">
      <c r="A514" s="157" t="s">
        <v>295</v>
      </c>
      <c r="B514" s="160"/>
      <c r="C514" s="160"/>
      <c r="D514" s="160"/>
      <c r="E514" s="239" t="s">
        <v>28</v>
      </c>
      <c r="F514" s="130"/>
      <c r="G514" s="259"/>
      <c r="H514" s="151"/>
      <c r="I514" s="889" t="s">
        <v>232</v>
      </c>
      <c r="J514" s="889"/>
      <c r="K514" s="889"/>
      <c r="L514" s="193"/>
      <c r="M514" s="193"/>
      <c r="N514" s="193"/>
    </row>
    <row r="515" spans="1:15" ht="47.25">
      <c r="A515" s="73" t="s">
        <v>8</v>
      </c>
      <c r="B515" s="226" t="s">
        <v>9</v>
      </c>
      <c r="C515" s="226" t="s">
        <v>296</v>
      </c>
      <c r="D515" s="226" t="s">
        <v>297</v>
      </c>
      <c r="E515" s="227" t="s">
        <v>280</v>
      </c>
      <c r="F515" s="243"/>
      <c r="G515" s="265"/>
      <c r="H515" s="30"/>
      <c r="I515" s="89" t="s">
        <v>228</v>
      </c>
      <c r="J515" s="89" t="s">
        <v>229</v>
      </c>
      <c r="K515" s="191" t="s">
        <v>18</v>
      </c>
      <c r="L515" s="174"/>
      <c r="M515" s="174"/>
      <c r="N515" s="174"/>
      <c r="O515" s="174"/>
    </row>
    <row r="516" spans="1:15" ht="15.75">
      <c r="A516" s="244">
        <v>1</v>
      </c>
      <c r="B516" s="709" t="s">
        <v>147</v>
      </c>
      <c r="C516" s="712">
        <v>40.64</v>
      </c>
      <c r="D516" s="715">
        <v>-1.6300000000000008</v>
      </c>
      <c r="E516" s="782">
        <f>D516/C516</f>
        <v>-0.04010826771653545</v>
      </c>
      <c r="F516" s="7"/>
      <c r="G516" s="265"/>
      <c r="H516" s="30"/>
      <c r="I516" s="214">
        <v>-1.340000000000002</v>
      </c>
      <c r="J516" s="214">
        <v>-0.2899999999999986</v>
      </c>
      <c r="K516" s="623">
        <f>SUM(I516:J516)</f>
        <v>-1.6300000000000008</v>
      </c>
      <c r="L516" s="55"/>
      <c r="M516" s="192"/>
      <c r="N516" s="14"/>
      <c r="O516" s="14"/>
    </row>
    <row r="517" spans="1:15" ht="15.75">
      <c r="A517" s="244">
        <v>2</v>
      </c>
      <c r="B517" s="665" t="s">
        <v>148</v>
      </c>
      <c r="C517" s="709">
        <v>87.91</v>
      </c>
      <c r="D517" s="715">
        <v>-7.820000000000004</v>
      </c>
      <c r="E517" s="782">
        <f aca="true" t="shared" si="49" ref="E517:E542">D517/C517</f>
        <v>-0.08895461267205101</v>
      </c>
      <c r="F517" s="7"/>
      <c r="G517" s="265"/>
      <c r="H517" s="30"/>
      <c r="I517" s="214">
        <v>-4.270000000000003</v>
      </c>
      <c r="J517" s="214">
        <v>-3.5500000000000003</v>
      </c>
      <c r="K517" s="623">
        <f aca="true" t="shared" si="50" ref="K517:K542">SUM(I517:J517)</f>
        <v>-7.820000000000004</v>
      </c>
      <c r="L517" s="55"/>
      <c r="M517" s="192"/>
      <c r="N517" s="14"/>
      <c r="O517" s="14"/>
    </row>
    <row r="518" spans="1:15" ht="15.75">
      <c r="A518" s="244">
        <v>3</v>
      </c>
      <c r="B518" s="709" t="s">
        <v>149</v>
      </c>
      <c r="C518" s="709">
        <v>96.59</v>
      </c>
      <c r="D518" s="715">
        <v>-8.399999999999995</v>
      </c>
      <c r="E518" s="782">
        <f t="shared" si="49"/>
        <v>-0.08696552438140588</v>
      </c>
      <c r="F518" s="7"/>
      <c r="G518" s="265"/>
      <c r="H518" s="30"/>
      <c r="I518" s="214">
        <v>-5.949999999999994</v>
      </c>
      <c r="J518" s="214">
        <v>-2.45</v>
      </c>
      <c r="K518" s="623">
        <f t="shared" si="50"/>
        <v>-8.399999999999995</v>
      </c>
      <c r="L518" s="55"/>
      <c r="M518" s="192"/>
      <c r="N518" s="14"/>
      <c r="O518" s="14"/>
    </row>
    <row r="519" spans="1:15" ht="15.75">
      <c r="A519" s="244">
        <v>4</v>
      </c>
      <c r="B519" s="665" t="s">
        <v>190</v>
      </c>
      <c r="C519" s="709">
        <v>99.60999999999999</v>
      </c>
      <c r="D519" s="715">
        <v>-16.190000000000005</v>
      </c>
      <c r="E519" s="782">
        <f t="shared" si="49"/>
        <v>-0.16253388214034742</v>
      </c>
      <c r="F519" s="7"/>
      <c r="G519" s="265"/>
      <c r="H519" s="30"/>
      <c r="I519" s="214">
        <v>-8.480000000000004</v>
      </c>
      <c r="J519" s="214">
        <v>-7.709999999999999</v>
      </c>
      <c r="K519" s="623">
        <f t="shared" si="50"/>
        <v>-16.190000000000005</v>
      </c>
      <c r="L519" s="55"/>
      <c r="M519" s="192"/>
      <c r="N519" s="14"/>
      <c r="O519" s="14"/>
    </row>
    <row r="520" spans="1:15" ht="15.75">
      <c r="A520" s="244">
        <v>5</v>
      </c>
      <c r="B520" s="665" t="s">
        <v>150</v>
      </c>
      <c r="C520" s="709">
        <v>39.15</v>
      </c>
      <c r="D520" s="715">
        <v>1.1300000000000001</v>
      </c>
      <c r="E520" s="782">
        <f t="shared" si="49"/>
        <v>0.028863346104725417</v>
      </c>
      <c r="F520" s="7"/>
      <c r="G520" s="265"/>
      <c r="H520" s="30"/>
      <c r="I520" s="214">
        <v>0.6100000000000001</v>
      </c>
      <c r="J520" s="214">
        <v>0.52</v>
      </c>
      <c r="K520" s="623">
        <f t="shared" si="50"/>
        <v>1.1300000000000001</v>
      </c>
      <c r="L520" s="55"/>
      <c r="M520" s="192"/>
      <c r="N520" s="14"/>
      <c r="O520" s="14"/>
    </row>
    <row r="521" spans="1:15" ht="15.75">
      <c r="A521" s="244">
        <v>6</v>
      </c>
      <c r="B521" s="665" t="s">
        <v>191</v>
      </c>
      <c r="C521" s="709">
        <v>66.35</v>
      </c>
      <c r="D521" s="715">
        <v>-13.299999999999999</v>
      </c>
      <c r="E521" s="782">
        <f t="shared" si="49"/>
        <v>-0.2004521477015825</v>
      </c>
      <c r="F521" s="7"/>
      <c r="G521" s="265"/>
      <c r="H521" s="30"/>
      <c r="I521" s="214">
        <v>-9.7</v>
      </c>
      <c r="J521" s="214">
        <v>-3.599999999999999</v>
      </c>
      <c r="K521" s="623">
        <f t="shared" si="50"/>
        <v>-13.299999999999999</v>
      </c>
      <c r="L521" s="55"/>
      <c r="M521" s="192"/>
      <c r="N521" s="14"/>
      <c r="O521" s="14"/>
    </row>
    <row r="522" spans="1:15" ht="15.75">
      <c r="A522" s="244">
        <v>7</v>
      </c>
      <c r="B522" s="709" t="s">
        <v>151</v>
      </c>
      <c r="C522" s="709">
        <v>42.019999999999996</v>
      </c>
      <c r="D522" s="715">
        <v>-2.749999999999999</v>
      </c>
      <c r="E522" s="782">
        <f t="shared" si="49"/>
        <v>-0.06544502617801046</v>
      </c>
      <c r="F522" s="7"/>
      <c r="G522" s="265"/>
      <c r="H522" s="30"/>
      <c r="I522" s="214">
        <v>-2.8</v>
      </c>
      <c r="J522" s="214">
        <v>0.05000000000000049</v>
      </c>
      <c r="K522" s="623">
        <f t="shared" si="50"/>
        <v>-2.749999999999999</v>
      </c>
      <c r="L522" s="55"/>
      <c r="M522" s="192"/>
      <c r="N522" s="14"/>
      <c r="O522" s="14"/>
    </row>
    <row r="523" spans="1:15" ht="15.75">
      <c r="A523" s="244">
        <v>8</v>
      </c>
      <c r="B523" s="665" t="s">
        <v>152</v>
      </c>
      <c r="C523" s="709">
        <v>133.45999999999998</v>
      </c>
      <c r="D523" s="715">
        <v>3.8199999999999927</v>
      </c>
      <c r="E523" s="782">
        <f t="shared" si="49"/>
        <v>0.02862280833208447</v>
      </c>
      <c r="F523" s="7"/>
      <c r="G523" s="265"/>
      <c r="H523" s="30"/>
      <c r="I523" s="214">
        <v>1.5699999999999985</v>
      </c>
      <c r="J523" s="214">
        <v>2.2499999999999942</v>
      </c>
      <c r="K523" s="623">
        <f t="shared" si="50"/>
        <v>3.8199999999999927</v>
      </c>
      <c r="L523" s="55"/>
      <c r="M523" s="192"/>
      <c r="N523" s="14"/>
      <c r="O523" s="14"/>
    </row>
    <row r="524" spans="1:15" ht="15.75">
      <c r="A524" s="244">
        <v>9</v>
      </c>
      <c r="B524" s="665" t="s">
        <v>153</v>
      </c>
      <c r="C524" s="709">
        <v>50.28</v>
      </c>
      <c r="D524" s="715">
        <v>-34.510000000000005</v>
      </c>
      <c r="E524" s="782">
        <f t="shared" si="49"/>
        <v>-0.6863564041368339</v>
      </c>
      <c r="F524" s="7"/>
      <c r="G524" s="265"/>
      <c r="H524" s="30"/>
      <c r="I524" s="214">
        <v>-10.41</v>
      </c>
      <c r="J524" s="214">
        <v>-24.1</v>
      </c>
      <c r="K524" s="623">
        <f t="shared" si="50"/>
        <v>-34.510000000000005</v>
      </c>
      <c r="L524" s="55"/>
      <c r="M524" s="192"/>
      <c r="N524" s="14"/>
      <c r="O524" s="14"/>
    </row>
    <row r="525" spans="1:15" ht="15.75">
      <c r="A525" s="244">
        <v>10</v>
      </c>
      <c r="B525" s="665" t="s">
        <v>154</v>
      </c>
      <c r="C525" s="709">
        <v>109.24</v>
      </c>
      <c r="D525" s="715">
        <v>-15.66</v>
      </c>
      <c r="E525" s="782">
        <f t="shared" si="49"/>
        <v>-0.14335408275357012</v>
      </c>
      <c r="F525" s="7"/>
      <c r="G525" s="265"/>
      <c r="H525" s="30"/>
      <c r="I525" s="214">
        <v>-6.279999999999996</v>
      </c>
      <c r="J525" s="214">
        <v>-9.380000000000004</v>
      </c>
      <c r="K525" s="623">
        <f t="shared" si="50"/>
        <v>-15.66</v>
      </c>
      <c r="L525" s="55"/>
      <c r="M525" s="192"/>
      <c r="N525" s="14"/>
      <c r="O525" s="14"/>
    </row>
    <row r="526" spans="1:15" ht="15.75">
      <c r="A526" s="244">
        <v>11</v>
      </c>
      <c r="B526" s="665" t="s">
        <v>155</v>
      </c>
      <c r="C526" s="709">
        <v>45.2</v>
      </c>
      <c r="D526" s="715">
        <v>-2.6100000000000008</v>
      </c>
      <c r="E526" s="782">
        <f t="shared" si="49"/>
        <v>-0.05774336283185842</v>
      </c>
      <c r="F526" s="7"/>
      <c r="G526" s="265"/>
      <c r="H526" s="30"/>
      <c r="I526" s="214">
        <v>-1.1599999999999997</v>
      </c>
      <c r="J526" s="214">
        <v>-1.450000000000001</v>
      </c>
      <c r="K526" s="623">
        <f t="shared" si="50"/>
        <v>-2.6100000000000008</v>
      </c>
      <c r="L526" s="55"/>
      <c r="M526" s="192"/>
      <c r="N526" s="14"/>
      <c r="O526" s="14"/>
    </row>
    <row r="527" spans="1:15" ht="15.75">
      <c r="A527" s="244">
        <v>12</v>
      </c>
      <c r="B527" s="665" t="s">
        <v>192</v>
      </c>
      <c r="C527" s="709">
        <v>29.310000000000002</v>
      </c>
      <c r="D527" s="715">
        <v>-2.850000000000001</v>
      </c>
      <c r="E527" s="782">
        <f t="shared" si="49"/>
        <v>-0.09723643807574209</v>
      </c>
      <c r="F527" s="7"/>
      <c r="G527" s="265"/>
      <c r="H527" s="30"/>
      <c r="I527" s="214">
        <v>-1.1100000000000003</v>
      </c>
      <c r="J527" s="214">
        <v>-1.7400000000000007</v>
      </c>
      <c r="K527" s="623">
        <f t="shared" si="50"/>
        <v>-2.850000000000001</v>
      </c>
      <c r="L527" s="55"/>
      <c r="M527" s="192"/>
      <c r="N527" s="14"/>
      <c r="O527" s="14"/>
    </row>
    <row r="528" spans="1:15" ht="15.75">
      <c r="A528" s="244">
        <v>13</v>
      </c>
      <c r="B528" s="665" t="s">
        <v>156</v>
      </c>
      <c r="C528" s="709">
        <v>75.45</v>
      </c>
      <c r="D528" s="715">
        <v>-7.579999999999999</v>
      </c>
      <c r="E528" s="782">
        <f t="shared" si="49"/>
        <v>-0.10046388336646785</v>
      </c>
      <c r="F528" s="7"/>
      <c r="G528" s="265"/>
      <c r="H528" s="30"/>
      <c r="I528" s="214">
        <v>-4.449999999999999</v>
      </c>
      <c r="J528" s="214">
        <v>-3.13</v>
      </c>
      <c r="K528" s="623">
        <f t="shared" si="50"/>
        <v>-7.579999999999999</v>
      </c>
      <c r="L528" s="55"/>
      <c r="M528" s="192"/>
      <c r="N528" s="14"/>
      <c r="O528" s="14"/>
    </row>
    <row r="529" spans="1:15" ht="15.75">
      <c r="A529" s="244">
        <v>14</v>
      </c>
      <c r="B529" s="665" t="s">
        <v>157</v>
      </c>
      <c r="C529" s="709">
        <v>8.35</v>
      </c>
      <c r="D529" s="715">
        <v>-1.2799999999999998</v>
      </c>
      <c r="E529" s="782">
        <f t="shared" si="49"/>
        <v>-0.15329341317365267</v>
      </c>
      <c r="F529" s="7"/>
      <c r="G529" s="265"/>
      <c r="H529" s="30"/>
      <c r="I529" s="214">
        <v>-0.8999999999999998</v>
      </c>
      <c r="J529" s="214">
        <v>-0.3800000000000001</v>
      </c>
      <c r="K529" s="623">
        <f t="shared" si="50"/>
        <v>-1.2799999999999998</v>
      </c>
      <c r="L529" s="55"/>
      <c r="M529" s="192"/>
      <c r="N529" s="14"/>
      <c r="O529" s="14"/>
    </row>
    <row r="530" spans="1:15" ht="15.75">
      <c r="A530" s="244">
        <v>15</v>
      </c>
      <c r="B530" s="709" t="s">
        <v>158</v>
      </c>
      <c r="C530" s="709">
        <v>65.98</v>
      </c>
      <c r="D530" s="715">
        <v>-5.669999999999996</v>
      </c>
      <c r="E530" s="782">
        <f t="shared" si="49"/>
        <v>-0.08593513185813877</v>
      </c>
      <c r="F530" s="7"/>
      <c r="G530" s="265"/>
      <c r="H530" s="30"/>
      <c r="I530" s="214">
        <v>-2.94</v>
      </c>
      <c r="J530" s="214">
        <v>-2.729999999999997</v>
      </c>
      <c r="K530" s="623">
        <f t="shared" si="50"/>
        <v>-5.669999999999996</v>
      </c>
      <c r="L530" s="55"/>
      <c r="M530" s="192"/>
      <c r="N530" s="14"/>
      <c r="O530" s="14"/>
    </row>
    <row r="531" spans="1:15" ht="15.75">
      <c r="A531" s="244">
        <v>16</v>
      </c>
      <c r="B531" s="709" t="s">
        <v>193</v>
      </c>
      <c r="C531" s="709">
        <v>108.01</v>
      </c>
      <c r="D531" s="715">
        <v>-18.5</v>
      </c>
      <c r="E531" s="782">
        <f t="shared" si="49"/>
        <v>-0.1712804369965744</v>
      </c>
      <c r="F531" s="7"/>
      <c r="G531" s="265"/>
      <c r="H531" s="30"/>
      <c r="I531" s="214">
        <v>-11.21</v>
      </c>
      <c r="J531" s="214">
        <v>-7.289999999999997</v>
      </c>
      <c r="K531" s="623">
        <f t="shared" si="50"/>
        <v>-18.5</v>
      </c>
      <c r="L531" s="55"/>
      <c r="M531" s="192"/>
      <c r="N531" s="14"/>
      <c r="O531" s="14"/>
    </row>
    <row r="532" spans="1:15" ht="15.75">
      <c r="A532" s="244">
        <v>17</v>
      </c>
      <c r="B532" s="665" t="s">
        <v>159</v>
      </c>
      <c r="C532" s="709">
        <v>25.770000000000003</v>
      </c>
      <c r="D532" s="715">
        <v>-2.1100000000000003</v>
      </c>
      <c r="E532" s="782">
        <f t="shared" si="49"/>
        <v>-0.08187815289095848</v>
      </c>
      <c r="F532" s="7"/>
      <c r="G532" s="265"/>
      <c r="H532" s="30"/>
      <c r="I532" s="214">
        <v>-1.5600000000000005</v>
      </c>
      <c r="J532" s="214">
        <v>-0.5499999999999999</v>
      </c>
      <c r="K532" s="623">
        <f t="shared" si="50"/>
        <v>-2.1100000000000003</v>
      </c>
      <c r="L532" s="55"/>
      <c r="M532" s="192"/>
      <c r="N532" s="14"/>
      <c r="O532" s="14"/>
    </row>
    <row r="533" spans="1:15" ht="15.75">
      <c r="A533" s="244">
        <v>18</v>
      </c>
      <c r="B533" s="709" t="s">
        <v>160</v>
      </c>
      <c r="C533" s="709">
        <v>216.32</v>
      </c>
      <c r="D533" s="715">
        <v>-21.53</v>
      </c>
      <c r="E533" s="782">
        <f t="shared" si="49"/>
        <v>-0.09952847633136096</v>
      </c>
      <c r="F533" s="7"/>
      <c r="G533" s="265"/>
      <c r="H533" s="30"/>
      <c r="I533" s="214">
        <v>-10.850000000000009</v>
      </c>
      <c r="J533" s="214">
        <v>-10.679999999999993</v>
      </c>
      <c r="K533" s="623">
        <f t="shared" si="50"/>
        <v>-21.53</v>
      </c>
      <c r="L533" s="55"/>
      <c r="M533" s="192"/>
      <c r="N533" s="14"/>
      <c r="O533" s="14"/>
    </row>
    <row r="534" spans="1:15" ht="15.75">
      <c r="A534" s="244">
        <v>19</v>
      </c>
      <c r="B534" s="665" t="s">
        <v>161</v>
      </c>
      <c r="C534" s="709">
        <v>64.59</v>
      </c>
      <c r="D534" s="715">
        <v>-6.8199999999999985</v>
      </c>
      <c r="E534" s="782">
        <f t="shared" si="49"/>
        <v>-0.10558910047995043</v>
      </c>
      <c r="F534" s="7"/>
      <c r="G534" s="265"/>
      <c r="H534" s="30"/>
      <c r="I534" s="214">
        <v>-2.900000000000002</v>
      </c>
      <c r="J534" s="214">
        <v>-3.919999999999997</v>
      </c>
      <c r="K534" s="623">
        <f t="shared" si="50"/>
        <v>-6.8199999999999985</v>
      </c>
      <c r="L534" s="55"/>
      <c r="M534" s="192"/>
      <c r="N534" s="14"/>
      <c r="O534" s="14"/>
    </row>
    <row r="535" spans="1:15" ht="15.75">
      <c r="A535" s="244">
        <v>20</v>
      </c>
      <c r="B535" s="665" t="s">
        <v>175</v>
      </c>
      <c r="C535" s="709">
        <v>76.03</v>
      </c>
      <c r="D535" s="715">
        <v>-29.970000000000006</v>
      </c>
      <c r="E535" s="782">
        <f t="shared" si="49"/>
        <v>-0.39418650532684474</v>
      </c>
      <c r="F535" s="7"/>
      <c r="G535" s="265"/>
      <c r="H535" s="30"/>
      <c r="I535" s="214">
        <v>-18.28</v>
      </c>
      <c r="J535" s="214">
        <v>-11.690000000000003</v>
      </c>
      <c r="K535" s="623">
        <f t="shared" si="50"/>
        <v>-29.970000000000006</v>
      </c>
      <c r="L535" s="55"/>
      <c r="M535" s="192"/>
      <c r="N535" s="14"/>
      <c r="O535" s="14"/>
    </row>
    <row r="536" spans="1:15" ht="15.75">
      <c r="A536" s="244">
        <v>21</v>
      </c>
      <c r="B536" s="665" t="s">
        <v>224</v>
      </c>
      <c r="C536" s="709">
        <v>167.71000000000004</v>
      </c>
      <c r="D536" s="715">
        <v>-21.669999999999995</v>
      </c>
      <c r="E536" s="782">
        <f t="shared" si="49"/>
        <v>-0.12921113827440217</v>
      </c>
      <c r="F536" s="7"/>
      <c r="G536" s="265"/>
      <c r="H536" s="30"/>
      <c r="I536" s="214">
        <v>-11.629999999999999</v>
      </c>
      <c r="J536" s="214">
        <v>-10.039999999999996</v>
      </c>
      <c r="K536" s="623">
        <f t="shared" si="50"/>
        <v>-21.669999999999995</v>
      </c>
      <c r="L536" s="55"/>
      <c r="M536" s="192"/>
      <c r="N536" s="14"/>
      <c r="O536" s="14"/>
    </row>
    <row r="537" spans="1:15" ht="15.75">
      <c r="A537" s="244">
        <v>22</v>
      </c>
      <c r="B537" s="665" t="s">
        <v>225</v>
      </c>
      <c r="C537" s="709">
        <v>45.10999999999999</v>
      </c>
      <c r="D537" s="715">
        <v>4.739999999999998</v>
      </c>
      <c r="E537" s="782">
        <f t="shared" si="49"/>
        <v>0.10507647971624916</v>
      </c>
      <c r="F537" s="7"/>
      <c r="G537" s="265"/>
      <c r="H537" s="30"/>
      <c r="I537" s="214">
        <v>7.149999999999998</v>
      </c>
      <c r="J537" s="214">
        <v>-2.4099999999999993</v>
      </c>
      <c r="K537" s="623">
        <f t="shared" si="50"/>
        <v>4.739999999999998</v>
      </c>
      <c r="L537" s="55"/>
      <c r="M537" s="192"/>
      <c r="N537" s="14"/>
      <c r="O537" s="14"/>
    </row>
    <row r="538" spans="1:15" ht="15.75">
      <c r="A538" s="244">
        <v>23</v>
      </c>
      <c r="B538" s="665" t="s">
        <v>226</v>
      </c>
      <c r="C538" s="709">
        <v>38.91</v>
      </c>
      <c r="D538" s="715">
        <v>-2.5200000000000005</v>
      </c>
      <c r="E538" s="782">
        <f t="shared" si="49"/>
        <v>-0.06476484194294528</v>
      </c>
      <c r="F538" s="7"/>
      <c r="G538" s="265"/>
      <c r="H538" s="30"/>
      <c r="I538" s="214">
        <v>-0.8000000000000012</v>
      </c>
      <c r="J538" s="214">
        <v>-1.719999999999999</v>
      </c>
      <c r="K538" s="623">
        <f t="shared" si="50"/>
        <v>-2.5200000000000005</v>
      </c>
      <c r="L538" s="55"/>
      <c r="M538" s="192"/>
      <c r="N538" s="14"/>
      <c r="O538" s="14"/>
    </row>
    <row r="539" spans="1:15" ht="15.75">
      <c r="A539" s="840">
        <v>24</v>
      </c>
      <c r="B539" s="665" t="s">
        <v>333</v>
      </c>
      <c r="C539" s="709">
        <v>20.98</v>
      </c>
      <c r="D539" s="715">
        <v>-3.3499999999999996</v>
      </c>
      <c r="E539" s="782">
        <f t="shared" si="49"/>
        <v>-0.159675881792183</v>
      </c>
      <c r="F539" s="7"/>
      <c r="G539" s="265"/>
      <c r="H539" s="30"/>
      <c r="I539" s="214">
        <v>-2.6399999999999992</v>
      </c>
      <c r="J539" s="214">
        <v>-0.7100000000000005</v>
      </c>
      <c r="K539" s="623">
        <f t="shared" si="50"/>
        <v>-3.3499999999999996</v>
      </c>
      <c r="L539" s="55"/>
      <c r="M539" s="192"/>
      <c r="N539" s="14"/>
      <c r="O539" s="14"/>
    </row>
    <row r="540" spans="1:15" ht="15.75">
      <c r="A540" s="840">
        <v>25</v>
      </c>
      <c r="B540" s="665" t="s">
        <v>334</v>
      </c>
      <c r="C540" s="709">
        <v>12.209999999999999</v>
      </c>
      <c r="D540" s="715">
        <v>-4.76</v>
      </c>
      <c r="E540" s="782">
        <f t="shared" si="49"/>
        <v>-0.38984438984438985</v>
      </c>
      <c r="F540" s="7"/>
      <c r="G540" s="265"/>
      <c r="H540" s="30"/>
      <c r="I540" s="214">
        <v>-1.5999999999999996</v>
      </c>
      <c r="J540" s="214">
        <v>-3.16</v>
      </c>
      <c r="K540" s="623">
        <f t="shared" si="50"/>
        <v>-4.76</v>
      </c>
      <c r="L540" s="55"/>
      <c r="M540" s="192"/>
      <c r="N540" s="14"/>
      <c r="O540" s="14"/>
    </row>
    <row r="541" spans="1:15" ht="15.75">
      <c r="A541" s="840">
        <v>26</v>
      </c>
      <c r="B541" s="665" t="s">
        <v>335</v>
      </c>
      <c r="C541" s="709">
        <v>16.38</v>
      </c>
      <c r="D541" s="715">
        <v>-4.3100000000000005</v>
      </c>
      <c r="E541" s="782">
        <f t="shared" si="49"/>
        <v>-0.2631257631257632</v>
      </c>
      <c r="F541" s="7"/>
      <c r="G541" s="265"/>
      <c r="H541" s="52"/>
      <c r="I541" s="214">
        <v>-2.0600000000000005</v>
      </c>
      <c r="J541" s="214">
        <v>-2.25</v>
      </c>
      <c r="K541" s="623">
        <f t="shared" si="50"/>
        <v>-4.3100000000000005</v>
      </c>
      <c r="L541" s="55"/>
      <c r="M541" s="192"/>
      <c r="N541" s="14"/>
      <c r="O541" s="14"/>
    </row>
    <row r="542" spans="1:15" ht="16.5" thickBot="1">
      <c r="A542" s="308"/>
      <c r="B542" s="309" t="s">
        <v>18</v>
      </c>
      <c r="C542" s="710">
        <v>1781.5600000000002</v>
      </c>
      <c r="D542" s="716">
        <v>-226.09999999999997</v>
      </c>
      <c r="E542" s="786">
        <f t="shared" si="49"/>
        <v>-0.12691124632344683</v>
      </c>
      <c r="F542" s="7"/>
      <c r="G542" s="265"/>
      <c r="H542" s="30"/>
      <c r="I542" s="190">
        <v>-113.99000000000001</v>
      </c>
      <c r="J542" s="190">
        <v>-112.10999999999997</v>
      </c>
      <c r="K542" s="623">
        <f t="shared" si="50"/>
        <v>-226.09999999999997</v>
      </c>
      <c r="L542" s="55"/>
      <c r="M542" s="192"/>
      <c r="N542" s="192"/>
      <c r="O542" s="192"/>
    </row>
    <row r="543" spans="1:15" ht="6" customHeight="1">
      <c r="A543" s="52"/>
      <c r="B543" s="313"/>
      <c r="C543" s="314"/>
      <c r="D543" s="315"/>
      <c r="E543" s="276"/>
      <c r="F543" s="7"/>
      <c r="G543" s="265"/>
      <c r="H543" s="30"/>
      <c r="L543" s="14"/>
      <c r="M543" s="14"/>
      <c r="N543" s="192"/>
      <c r="O543" s="192"/>
    </row>
    <row r="544" spans="1:15" ht="15" hidden="1">
      <c r="A544" s="52"/>
      <c r="B544" s="313"/>
      <c r="C544" s="314"/>
      <c r="D544" s="315"/>
      <c r="E544" s="276"/>
      <c r="F544" s="7"/>
      <c r="G544" s="265"/>
      <c r="N544" s="192"/>
      <c r="O544" s="192"/>
    </row>
    <row r="545" spans="1:15" ht="13.5" hidden="1">
      <c r="A545" s="15"/>
      <c r="B545" s="232"/>
      <c r="C545" s="233"/>
      <c r="D545" s="234"/>
      <c r="E545" s="19"/>
      <c r="N545" s="192"/>
      <c r="O545" s="192"/>
    </row>
    <row r="546" spans="1:15" ht="15" hidden="1">
      <c r="A546" s="52"/>
      <c r="B546" s="313"/>
      <c r="C546" s="314"/>
      <c r="D546" s="315"/>
      <c r="E546" s="276"/>
      <c r="F546" s="7"/>
      <c r="G546" s="265"/>
      <c r="I546" s="132"/>
      <c r="J546" s="132"/>
      <c r="K546" s="132"/>
      <c r="N546" s="192"/>
      <c r="O546" s="192"/>
    </row>
    <row r="547" spans="1:11" s="132" customFormat="1" ht="16.5" thickBot="1">
      <c r="A547" s="157" t="s">
        <v>177</v>
      </c>
      <c r="B547" s="160"/>
      <c r="C547" s="160"/>
      <c r="D547" s="160"/>
      <c r="E547" s="239"/>
      <c r="F547" s="160"/>
      <c r="G547" s="316"/>
      <c r="H547" s="137"/>
      <c r="I547" s="1"/>
      <c r="J547" s="1"/>
      <c r="K547" s="1"/>
    </row>
    <row r="548" spans="1:8" ht="31.5">
      <c r="A548" s="567" t="s">
        <v>12</v>
      </c>
      <c r="B548" s="568" t="s">
        <v>298</v>
      </c>
      <c r="C548" s="568" t="s">
        <v>29</v>
      </c>
      <c r="D548" s="568" t="s">
        <v>30</v>
      </c>
      <c r="E548" s="569" t="s">
        <v>31</v>
      </c>
      <c r="F548" s="570"/>
      <c r="G548" s="318"/>
      <c r="H548" s="624"/>
    </row>
    <row r="549" spans="1:8" ht="16.5" thickBot="1">
      <c r="A549" s="571">
        <f>C542</f>
        <v>1781.5600000000002</v>
      </c>
      <c r="B549" s="572">
        <f>D511</f>
        <v>20.86</v>
      </c>
      <c r="C549" s="271">
        <f>E580</f>
        <v>1045.52</v>
      </c>
      <c r="D549" s="573">
        <f>B549+C549</f>
        <v>1066.3799999999999</v>
      </c>
      <c r="E549" s="559">
        <f>D549/A549</f>
        <v>0.5985653023193155</v>
      </c>
      <c r="F549" s="560"/>
      <c r="G549" s="291"/>
      <c r="H549" s="24"/>
    </row>
    <row r="550" spans="1:11" ht="6" customHeight="1">
      <c r="A550" s="319"/>
      <c r="B550" s="320"/>
      <c r="C550" s="321"/>
      <c r="D550" s="322"/>
      <c r="E550" s="323"/>
      <c r="F550" s="324"/>
      <c r="G550" s="265"/>
      <c r="I550" s="132"/>
      <c r="J550" s="132"/>
      <c r="K550" s="132"/>
    </row>
    <row r="551" spans="1:8" s="132" customFormat="1" ht="15.75">
      <c r="A551" s="131" t="s">
        <v>178</v>
      </c>
      <c r="B551" s="160"/>
      <c r="C551" s="238"/>
      <c r="D551" s="160"/>
      <c r="E551" s="239"/>
      <c r="F551" s="160"/>
      <c r="G551" s="259"/>
      <c r="H551" s="144"/>
    </row>
    <row r="552" spans="1:22" s="132" customFormat="1" ht="16.5" thickBot="1">
      <c r="A552" s="157" t="s">
        <v>299</v>
      </c>
      <c r="B552" s="160"/>
      <c r="C552" s="160"/>
      <c r="D552" s="160"/>
      <c r="E552" s="239"/>
      <c r="F552" s="160"/>
      <c r="G552" s="238" t="s">
        <v>28</v>
      </c>
      <c r="H552" s="149"/>
      <c r="I552" s="889" t="s">
        <v>233</v>
      </c>
      <c r="J552" s="889"/>
      <c r="K552" s="889"/>
      <c r="P552" s="193"/>
      <c r="Q552" s="193"/>
      <c r="R552" s="193"/>
      <c r="S552" s="193"/>
      <c r="T552" s="193"/>
      <c r="U552" s="193"/>
      <c r="V552" s="193"/>
    </row>
    <row r="553" spans="1:22" ht="75" customHeight="1">
      <c r="A553" s="240" t="s">
        <v>8</v>
      </c>
      <c r="B553" s="241" t="s">
        <v>9</v>
      </c>
      <c r="C553" s="241" t="s">
        <v>300</v>
      </c>
      <c r="D553" s="241" t="s">
        <v>292</v>
      </c>
      <c r="E553" s="260" t="s">
        <v>71</v>
      </c>
      <c r="F553" s="241" t="s">
        <v>301</v>
      </c>
      <c r="G553" s="261" t="s">
        <v>32</v>
      </c>
      <c r="H553" s="179"/>
      <c r="I553" s="89" t="s">
        <v>228</v>
      </c>
      <c r="J553" s="89" t="s">
        <v>229</v>
      </c>
      <c r="K553" s="191" t="s">
        <v>18</v>
      </c>
      <c r="L553" s="192"/>
      <c r="P553" s="8"/>
      <c r="Q553" s="8"/>
      <c r="R553" s="8"/>
      <c r="S553" s="8"/>
      <c r="T553" s="8"/>
      <c r="U553" s="14"/>
      <c r="V553" s="14"/>
    </row>
    <row r="554" spans="1:22" ht="15.75">
      <c r="A554" s="244">
        <v>1</v>
      </c>
      <c r="B554" s="709" t="s">
        <v>147</v>
      </c>
      <c r="C554" s="712">
        <v>40.64</v>
      </c>
      <c r="D554" s="711">
        <v>0.77</v>
      </c>
      <c r="E554" s="718">
        <v>23.880000000000003</v>
      </c>
      <c r="F554" s="755">
        <f>D554+E554</f>
        <v>24.650000000000002</v>
      </c>
      <c r="G554" s="782">
        <f>F554/C554</f>
        <v>0.6065452755905513</v>
      </c>
      <c r="H554" s="32"/>
      <c r="I554" s="214">
        <v>14.94</v>
      </c>
      <c r="J554" s="214">
        <v>8.940000000000001</v>
      </c>
      <c r="K554" s="623">
        <f>SUM(I554:J554)</f>
        <v>23.880000000000003</v>
      </c>
      <c r="L554" s="192"/>
      <c r="P554" s="14"/>
      <c r="Q554" s="14"/>
      <c r="R554" s="14"/>
      <c r="S554" s="14"/>
      <c r="T554" s="14"/>
      <c r="U554" s="14"/>
      <c r="V554" s="14"/>
    </row>
    <row r="555" spans="1:22" ht="15.75">
      <c r="A555" s="244">
        <v>2</v>
      </c>
      <c r="B555" s="665" t="s">
        <v>148</v>
      </c>
      <c r="C555" s="709">
        <v>87.91</v>
      </c>
      <c r="D555" s="712">
        <v>0.9299999999999999</v>
      </c>
      <c r="E555" s="718">
        <v>51.73</v>
      </c>
      <c r="F555" s="755">
        <f aca="true" t="shared" si="51" ref="F555:F580">D555+E555</f>
        <v>52.66</v>
      </c>
      <c r="G555" s="782">
        <f aca="true" t="shared" si="52" ref="G555:G580">F555/C555</f>
        <v>0.5990217267660107</v>
      </c>
      <c r="H555" s="32"/>
      <c r="I555" s="214">
        <v>27.759999999999998</v>
      </c>
      <c r="J555" s="214">
        <v>23.97</v>
      </c>
      <c r="K555" s="623">
        <f aca="true" t="shared" si="53" ref="K555:K580">SUM(I555:J555)</f>
        <v>51.73</v>
      </c>
      <c r="L555" s="132"/>
      <c r="P555" s="14"/>
      <c r="Q555" s="14"/>
      <c r="R555" s="14"/>
      <c r="S555" s="14"/>
      <c r="T555" s="14"/>
      <c r="U555" s="14"/>
      <c r="V555" s="14"/>
    </row>
    <row r="556" spans="1:22" ht="15.75">
      <c r="A556" s="244">
        <v>3</v>
      </c>
      <c r="B556" s="709" t="s">
        <v>149</v>
      </c>
      <c r="C556" s="709">
        <v>96.59</v>
      </c>
      <c r="D556" s="712">
        <v>1.01</v>
      </c>
      <c r="E556" s="718">
        <v>56.760000000000005</v>
      </c>
      <c r="F556" s="755">
        <f t="shared" si="51"/>
        <v>57.77</v>
      </c>
      <c r="G556" s="782">
        <f t="shared" si="52"/>
        <v>0.5980950408945025</v>
      </c>
      <c r="H556" s="32"/>
      <c r="I556" s="214">
        <v>37.24</v>
      </c>
      <c r="J556" s="214">
        <v>19.52</v>
      </c>
      <c r="K556" s="623">
        <f t="shared" si="53"/>
        <v>56.760000000000005</v>
      </c>
      <c r="P556" s="14"/>
      <c r="Q556" s="14"/>
      <c r="R556" s="14"/>
      <c r="S556" s="14"/>
      <c r="T556" s="14"/>
      <c r="U556" s="14"/>
      <c r="V556" s="14"/>
    </row>
    <row r="557" spans="1:22" ht="15.75">
      <c r="A557" s="244">
        <v>4</v>
      </c>
      <c r="B557" s="665" t="s">
        <v>190</v>
      </c>
      <c r="C557" s="709">
        <v>99.60999999999999</v>
      </c>
      <c r="D557" s="712">
        <v>0.87</v>
      </c>
      <c r="E557" s="718">
        <v>58.61</v>
      </c>
      <c r="F557" s="755">
        <f t="shared" si="51"/>
        <v>59.48</v>
      </c>
      <c r="G557" s="782">
        <f t="shared" si="52"/>
        <v>0.5971288023290835</v>
      </c>
      <c r="H557" s="32"/>
      <c r="I557" s="214">
        <v>31.91</v>
      </c>
      <c r="J557" s="214">
        <v>26.700000000000003</v>
      </c>
      <c r="K557" s="623">
        <f t="shared" si="53"/>
        <v>58.61</v>
      </c>
      <c r="P557" s="14"/>
      <c r="Q557" s="14"/>
      <c r="R557" s="14"/>
      <c r="S557" s="14"/>
      <c r="T557" s="14"/>
      <c r="U557" s="14"/>
      <c r="V557" s="14"/>
    </row>
    <row r="558" spans="1:22" ht="15.75">
      <c r="A558" s="244">
        <v>5</v>
      </c>
      <c r="B558" s="665" t="s">
        <v>150</v>
      </c>
      <c r="C558" s="709">
        <v>39.15</v>
      </c>
      <c r="D558" s="712">
        <v>0.6000000000000001</v>
      </c>
      <c r="E558" s="718">
        <v>21.9</v>
      </c>
      <c r="F558" s="755">
        <f t="shared" si="51"/>
        <v>22.5</v>
      </c>
      <c r="G558" s="782">
        <f t="shared" si="52"/>
        <v>0.574712643678161</v>
      </c>
      <c r="H558" s="32"/>
      <c r="I558" s="214">
        <v>14.16</v>
      </c>
      <c r="J558" s="214">
        <v>7.74</v>
      </c>
      <c r="K558" s="623">
        <f t="shared" si="53"/>
        <v>21.9</v>
      </c>
      <c r="P558" s="14"/>
      <c r="Q558" s="14"/>
      <c r="R558" s="14"/>
      <c r="S558" s="14"/>
      <c r="T558" s="14"/>
      <c r="U558" s="14"/>
      <c r="V558" s="14"/>
    </row>
    <row r="559" spans="1:22" ht="15.75">
      <c r="A559" s="244">
        <v>6</v>
      </c>
      <c r="B559" s="665" t="s">
        <v>191</v>
      </c>
      <c r="C559" s="709">
        <v>66.35</v>
      </c>
      <c r="D559" s="712">
        <v>0.6599999999999999</v>
      </c>
      <c r="E559" s="718">
        <v>39.019999999999996</v>
      </c>
      <c r="F559" s="755">
        <f t="shared" si="51"/>
        <v>39.67999999999999</v>
      </c>
      <c r="G559" s="782">
        <f t="shared" si="52"/>
        <v>0.5980406932931424</v>
      </c>
      <c r="H559" s="32"/>
      <c r="I559" s="214">
        <v>22.68</v>
      </c>
      <c r="J559" s="214">
        <v>16.34</v>
      </c>
      <c r="K559" s="623">
        <f t="shared" si="53"/>
        <v>39.019999999999996</v>
      </c>
      <c r="P559" s="14"/>
      <c r="Q559" s="14"/>
      <c r="R559" s="14"/>
      <c r="S559" s="14"/>
      <c r="T559" s="14"/>
      <c r="U559" s="14"/>
      <c r="V559" s="14"/>
    </row>
    <row r="560" spans="1:22" ht="15.75">
      <c r="A560" s="244">
        <v>7</v>
      </c>
      <c r="B560" s="709" t="s">
        <v>151</v>
      </c>
      <c r="C560" s="709">
        <v>42.019999999999996</v>
      </c>
      <c r="D560" s="712">
        <v>0.27</v>
      </c>
      <c r="E560" s="718">
        <v>24.729999999999997</v>
      </c>
      <c r="F560" s="755">
        <f t="shared" si="51"/>
        <v>24.999999999999996</v>
      </c>
      <c r="G560" s="782">
        <f t="shared" si="52"/>
        <v>0.5949547834364588</v>
      </c>
      <c r="H560" s="32"/>
      <c r="I560" s="214">
        <v>11.889999999999999</v>
      </c>
      <c r="J560" s="214">
        <v>12.84</v>
      </c>
      <c r="K560" s="623">
        <f t="shared" si="53"/>
        <v>24.729999999999997</v>
      </c>
      <c r="P560" s="14"/>
      <c r="Q560" s="14"/>
      <c r="R560" s="14"/>
      <c r="S560" s="14"/>
      <c r="T560" s="14"/>
      <c r="U560" s="14"/>
      <c r="V560" s="14"/>
    </row>
    <row r="561" spans="1:22" ht="15.75">
      <c r="A561" s="244">
        <v>8</v>
      </c>
      <c r="B561" s="665" t="s">
        <v>152</v>
      </c>
      <c r="C561" s="709">
        <v>133.45999999999998</v>
      </c>
      <c r="D561" s="712">
        <v>1.58</v>
      </c>
      <c r="E561" s="717">
        <v>77.39999999999999</v>
      </c>
      <c r="F561" s="755">
        <f t="shared" si="51"/>
        <v>78.97999999999999</v>
      </c>
      <c r="G561" s="782">
        <f t="shared" si="52"/>
        <v>0.591787801588491</v>
      </c>
      <c r="H561" s="32"/>
      <c r="I561" s="214">
        <v>41.629999999999995</v>
      </c>
      <c r="J561" s="214">
        <v>35.769999999999996</v>
      </c>
      <c r="K561" s="623">
        <f t="shared" si="53"/>
        <v>77.39999999999999</v>
      </c>
      <c r="P561" s="14"/>
      <c r="Q561" s="14"/>
      <c r="R561" s="14"/>
      <c r="S561" s="14"/>
      <c r="T561" s="14"/>
      <c r="U561" s="14"/>
      <c r="V561" s="14"/>
    </row>
    <row r="562" spans="1:22" ht="15.75">
      <c r="A562" s="244">
        <v>9</v>
      </c>
      <c r="B562" s="665" t="s">
        <v>153</v>
      </c>
      <c r="C562" s="709">
        <v>50.28</v>
      </c>
      <c r="D562" s="712">
        <v>0.64</v>
      </c>
      <c r="E562" s="718">
        <v>29.549999999999997</v>
      </c>
      <c r="F562" s="755">
        <f t="shared" si="51"/>
        <v>30.189999999999998</v>
      </c>
      <c r="G562" s="782">
        <f t="shared" si="52"/>
        <v>0.6004375497215592</v>
      </c>
      <c r="H562" s="32"/>
      <c r="I562" s="214">
        <v>18.43</v>
      </c>
      <c r="J562" s="214">
        <v>11.12</v>
      </c>
      <c r="K562" s="623">
        <f t="shared" si="53"/>
        <v>29.549999999999997</v>
      </c>
      <c r="P562" s="14"/>
      <c r="Q562" s="14"/>
      <c r="R562" s="14"/>
      <c r="S562" s="14"/>
      <c r="T562" s="14"/>
      <c r="U562" s="14"/>
      <c r="V562" s="14"/>
    </row>
    <row r="563" spans="1:22" ht="15.75">
      <c r="A563" s="244">
        <v>10</v>
      </c>
      <c r="B563" s="665" t="s">
        <v>154</v>
      </c>
      <c r="C563" s="709">
        <v>109.24</v>
      </c>
      <c r="D563" s="712">
        <v>0.9099999999999999</v>
      </c>
      <c r="E563" s="718">
        <v>64.27000000000001</v>
      </c>
      <c r="F563" s="755">
        <f t="shared" si="51"/>
        <v>65.18</v>
      </c>
      <c r="G563" s="782">
        <f t="shared" si="52"/>
        <v>0.5966678872207983</v>
      </c>
      <c r="H563" s="32"/>
      <c r="I563" s="214">
        <v>33.99</v>
      </c>
      <c r="J563" s="214">
        <v>30.28</v>
      </c>
      <c r="K563" s="623">
        <f t="shared" si="53"/>
        <v>64.27000000000001</v>
      </c>
      <c r="P563" s="14"/>
      <c r="Q563" s="14"/>
      <c r="R563" s="14"/>
      <c r="S563" s="14"/>
      <c r="T563" s="14"/>
      <c r="U563" s="14"/>
      <c r="V563" s="14"/>
    </row>
    <row r="564" spans="1:22" ht="15.75">
      <c r="A564" s="244">
        <v>11</v>
      </c>
      <c r="B564" s="665" t="s">
        <v>155</v>
      </c>
      <c r="C564" s="709">
        <v>45.2</v>
      </c>
      <c r="D564" s="712">
        <v>0.56</v>
      </c>
      <c r="E564" s="718">
        <v>25.5</v>
      </c>
      <c r="F564" s="755">
        <f t="shared" si="51"/>
        <v>26.06</v>
      </c>
      <c r="G564" s="782">
        <f t="shared" si="52"/>
        <v>0.5765486725663717</v>
      </c>
      <c r="H564" s="32"/>
      <c r="I564" s="214">
        <v>12.81</v>
      </c>
      <c r="J564" s="214">
        <v>12.69</v>
      </c>
      <c r="K564" s="623">
        <f t="shared" si="53"/>
        <v>25.5</v>
      </c>
      <c r="P564" s="14"/>
      <c r="Q564" s="14"/>
      <c r="R564" s="14"/>
      <c r="S564" s="14"/>
      <c r="T564" s="14"/>
      <c r="U564" s="14"/>
      <c r="V564" s="14"/>
    </row>
    <row r="565" spans="1:22" ht="15.75">
      <c r="A565" s="244">
        <v>12</v>
      </c>
      <c r="B565" s="665" t="s">
        <v>192</v>
      </c>
      <c r="C565" s="709">
        <v>29.310000000000002</v>
      </c>
      <c r="D565" s="712">
        <v>0.28</v>
      </c>
      <c r="E565" s="717">
        <v>17.240000000000002</v>
      </c>
      <c r="F565" s="755">
        <f t="shared" si="51"/>
        <v>17.520000000000003</v>
      </c>
      <c r="G565" s="782">
        <f t="shared" si="52"/>
        <v>0.5977482088024566</v>
      </c>
      <c r="H565" s="32"/>
      <c r="I565" s="214">
        <v>9</v>
      </c>
      <c r="J565" s="214">
        <v>8.24</v>
      </c>
      <c r="K565" s="623">
        <f t="shared" si="53"/>
        <v>17.240000000000002</v>
      </c>
      <c r="P565" s="14"/>
      <c r="Q565" s="14"/>
      <c r="R565" s="14"/>
      <c r="S565" s="14"/>
      <c r="T565" s="14"/>
      <c r="U565" s="14"/>
      <c r="V565" s="14"/>
    </row>
    <row r="566" spans="1:22" ht="15.75">
      <c r="A566" s="244">
        <v>13</v>
      </c>
      <c r="B566" s="665" t="s">
        <v>156</v>
      </c>
      <c r="C566" s="709">
        <v>75.45</v>
      </c>
      <c r="D566" s="712">
        <v>1.15</v>
      </c>
      <c r="E566" s="718">
        <v>44.379999999999995</v>
      </c>
      <c r="F566" s="755">
        <f t="shared" si="51"/>
        <v>45.529999999999994</v>
      </c>
      <c r="G566" s="782">
        <f t="shared" si="52"/>
        <v>0.6034459907223325</v>
      </c>
      <c r="H566" s="32"/>
      <c r="I566" s="214">
        <v>24.5</v>
      </c>
      <c r="J566" s="214">
        <v>19.88</v>
      </c>
      <c r="K566" s="623">
        <f t="shared" si="53"/>
        <v>44.379999999999995</v>
      </c>
      <c r="P566" s="14"/>
      <c r="Q566" s="14"/>
      <c r="R566" s="14"/>
      <c r="S566" s="14"/>
      <c r="T566" s="14"/>
      <c r="U566" s="14"/>
      <c r="V566" s="14"/>
    </row>
    <row r="567" spans="1:22" ht="15.75">
      <c r="A567" s="244">
        <v>14</v>
      </c>
      <c r="B567" s="665" t="s">
        <v>157</v>
      </c>
      <c r="C567" s="709">
        <v>8.35</v>
      </c>
      <c r="D567" s="712">
        <v>0.15</v>
      </c>
      <c r="E567" s="718">
        <v>4.91</v>
      </c>
      <c r="F567" s="755">
        <f t="shared" si="51"/>
        <v>5.0600000000000005</v>
      </c>
      <c r="G567" s="782">
        <f t="shared" si="52"/>
        <v>0.6059880239520959</v>
      </c>
      <c r="H567" s="32"/>
      <c r="I567" s="214">
        <v>3.1</v>
      </c>
      <c r="J567" s="214">
        <v>1.8099999999999998</v>
      </c>
      <c r="K567" s="623">
        <f t="shared" si="53"/>
        <v>4.91</v>
      </c>
      <c r="L567" s="132"/>
      <c r="P567" s="14"/>
      <c r="Q567" s="14"/>
      <c r="R567" s="14"/>
      <c r="S567" s="14"/>
      <c r="T567" s="14"/>
      <c r="U567" s="14"/>
      <c r="V567" s="14"/>
    </row>
    <row r="568" spans="1:22" ht="15.75">
      <c r="A568" s="244">
        <v>15</v>
      </c>
      <c r="B568" s="709" t="s">
        <v>158</v>
      </c>
      <c r="C568" s="709">
        <v>65.98</v>
      </c>
      <c r="D568" s="712">
        <v>0.95</v>
      </c>
      <c r="E568" s="718">
        <v>38.81</v>
      </c>
      <c r="F568" s="755">
        <f t="shared" si="51"/>
        <v>39.760000000000005</v>
      </c>
      <c r="G568" s="782">
        <f t="shared" si="52"/>
        <v>0.602606850560776</v>
      </c>
      <c r="H568" s="32"/>
      <c r="I568" s="214">
        <v>19.99</v>
      </c>
      <c r="J568" s="214">
        <v>18.82</v>
      </c>
      <c r="K568" s="623">
        <f t="shared" si="53"/>
        <v>38.81</v>
      </c>
      <c r="L568" s="132"/>
      <c r="P568" s="14"/>
      <c r="Q568" s="14"/>
      <c r="R568" s="14"/>
      <c r="S568" s="14"/>
      <c r="T568" s="14"/>
      <c r="U568" s="14"/>
      <c r="V568" s="14"/>
    </row>
    <row r="569" spans="1:22" ht="15.75">
      <c r="A569" s="244">
        <v>16</v>
      </c>
      <c r="B569" s="709" t="s">
        <v>193</v>
      </c>
      <c r="C569" s="709">
        <v>108.01</v>
      </c>
      <c r="D569" s="712">
        <v>1.0699999999999998</v>
      </c>
      <c r="E569" s="717">
        <v>63.55</v>
      </c>
      <c r="F569" s="755">
        <f t="shared" si="51"/>
        <v>64.61999999999999</v>
      </c>
      <c r="G569" s="782">
        <f t="shared" si="52"/>
        <v>0.5982779372280344</v>
      </c>
      <c r="H569" s="32"/>
      <c r="I569" s="214">
        <v>33.61</v>
      </c>
      <c r="J569" s="214">
        <v>29.939999999999998</v>
      </c>
      <c r="K569" s="623">
        <f t="shared" si="53"/>
        <v>63.55</v>
      </c>
      <c r="P569" s="14"/>
      <c r="Q569" s="14"/>
      <c r="R569" s="14"/>
      <c r="S569" s="14"/>
      <c r="T569" s="14"/>
      <c r="U569" s="14"/>
      <c r="V569" s="14"/>
    </row>
    <row r="570" spans="1:22" ht="15.75">
      <c r="A570" s="244">
        <v>17</v>
      </c>
      <c r="B570" s="665" t="s">
        <v>159</v>
      </c>
      <c r="C570" s="709">
        <v>25.770000000000003</v>
      </c>
      <c r="D570" s="712">
        <v>0.13</v>
      </c>
      <c r="E570" s="718">
        <v>15.16</v>
      </c>
      <c r="F570" s="755">
        <f t="shared" si="51"/>
        <v>15.290000000000001</v>
      </c>
      <c r="G570" s="782">
        <f t="shared" si="52"/>
        <v>0.5933255723709739</v>
      </c>
      <c r="H570" s="32"/>
      <c r="I570" s="214">
        <v>8.4</v>
      </c>
      <c r="J570" s="214">
        <v>6.76</v>
      </c>
      <c r="K570" s="623">
        <f t="shared" si="53"/>
        <v>15.16</v>
      </c>
      <c r="P570" s="14"/>
      <c r="Q570" s="14"/>
      <c r="R570" s="14"/>
      <c r="S570" s="14"/>
      <c r="T570" s="14"/>
      <c r="U570" s="14"/>
      <c r="V570" s="14"/>
    </row>
    <row r="571" spans="1:22" ht="15.75">
      <c r="A571" s="244">
        <v>18</v>
      </c>
      <c r="B571" s="709" t="s">
        <v>160</v>
      </c>
      <c r="C571" s="709">
        <v>216.32</v>
      </c>
      <c r="D571" s="712">
        <v>3.65</v>
      </c>
      <c r="E571" s="718">
        <v>127.28</v>
      </c>
      <c r="F571" s="755">
        <f t="shared" si="51"/>
        <v>130.93</v>
      </c>
      <c r="G571" s="782">
        <f t="shared" si="52"/>
        <v>0.605260724852071</v>
      </c>
      <c r="H571" s="32"/>
      <c r="I571" s="214">
        <v>67.67999999999999</v>
      </c>
      <c r="J571" s="214">
        <v>59.6</v>
      </c>
      <c r="K571" s="623">
        <f t="shared" si="53"/>
        <v>127.28</v>
      </c>
      <c r="P571" s="14"/>
      <c r="Q571" s="14"/>
      <c r="R571" s="14"/>
      <c r="S571" s="14"/>
      <c r="T571" s="14"/>
      <c r="U571" s="14"/>
      <c r="V571" s="14"/>
    </row>
    <row r="572" spans="1:22" ht="15.75">
      <c r="A572" s="244">
        <v>19</v>
      </c>
      <c r="B572" s="665" t="s">
        <v>161</v>
      </c>
      <c r="C572" s="709">
        <v>64.59</v>
      </c>
      <c r="D572" s="711">
        <v>0.94</v>
      </c>
      <c r="E572" s="718">
        <v>38</v>
      </c>
      <c r="F572" s="755">
        <f t="shared" si="51"/>
        <v>38.94</v>
      </c>
      <c r="G572" s="782">
        <f t="shared" si="52"/>
        <v>0.6028797027403622</v>
      </c>
      <c r="H572" s="32"/>
      <c r="I572" s="214">
        <v>19.689999999999998</v>
      </c>
      <c r="J572" s="214">
        <v>18.310000000000002</v>
      </c>
      <c r="K572" s="623">
        <f t="shared" si="53"/>
        <v>38</v>
      </c>
      <c r="P572" s="14"/>
      <c r="Q572" s="14"/>
      <c r="R572" s="14"/>
      <c r="S572" s="14"/>
      <c r="T572" s="14"/>
      <c r="U572" s="14"/>
      <c r="V572" s="14"/>
    </row>
    <row r="573" spans="1:22" ht="15.75">
      <c r="A573" s="244">
        <v>20</v>
      </c>
      <c r="B573" s="665" t="s">
        <v>175</v>
      </c>
      <c r="C573" s="709">
        <v>76.03</v>
      </c>
      <c r="D573" s="711">
        <v>1.17</v>
      </c>
      <c r="E573" s="718">
        <v>45.58</v>
      </c>
      <c r="F573" s="755">
        <f t="shared" si="51"/>
        <v>46.75</v>
      </c>
      <c r="G573" s="782">
        <f t="shared" si="52"/>
        <v>0.6148888596606602</v>
      </c>
      <c r="H573" s="32"/>
      <c r="I573" s="214">
        <v>24.86</v>
      </c>
      <c r="J573" s="214">
        <v>20.72</v>
      </c>
      <c r="K573" s="623">
        <f t="shared" si="53"/>
        <v>45.58</v>
      </c>
      <c r="P573" s="14"/>
      <c r="Q573" s="14"/>
      <c r="R573" s="14"/>
      <c r="S573" s="14"/>
      <c r="T573" s="14"/>
      <c r="U573" s="14"/>
      <c r="V573" s="14"/>
    </row>
    <row r="574" spans="1:22" ht="15.75">
      <c r="A574" s="244">
        <v>21</v>
      </c>
      <c r="B574" s="665" t="s">
        <v>224</v>
      </c>
      <c r="C574" s="709">
        <v>167.71000000000004</v>
      </c>
      <c r="D574" s="711">
        <v>1.51</v>
      </c>
      <c r="E574" s="718">
        <v>98.70000000000002</v>
      </c>
      <c r="F574" s="755">
        <f t="shared" si="51"/>
        <v>100.21000000000002</v>
      </c>
      <c r="G574" s="782">
        <f t="shared" si="52"/>
        <v>0.597519527756246</v>
      </c>
      <c r="H574" s="32"/>
      <c r="I574" s="214">
        <v>49.82000000000001</v>
      </c>
      <c r="J574" s="214">
        <v>48.88</v>
      </c>
      <c r="K574" s="623">
        <f t="shared" si="53"/>
        <v>98.70000000000002</v>
      </c>
      <c r="P574" s="14"/>
      <c r="Q574" s="14"/>
      <c r="R574" s="14"/>
      <c r="S574" s="14"/>
      <c r="T574" s="14"/>
      <c r="U574" s="14"/>
      <c r="V574" s="14"/>
    </row>
    <row r="575" spans="1:22" ht="15.75">
      <c r="A575" s="244">
        <v>22</v>
      </c>
      <c r="B575" s="665" t="s">
        <v>225</v>
      </c>
      <c r="C575" s="709">
        <v>45.10999999999999</v>
      </c>
      <c r="D575" s="711">
        <v>0.3</v>
      </c>
      <c r="E575" s="718">
        <v>26.479999999999997</v>
      </c>
      <c r="F575" s="755">
        <f t="shared" si="51"/>
        <v>26.779999999999998</v>
      </c>
      <c r="G575" s="782">
        <f t="shared" si="52"/>
        <v>0.5936599423631125</v>
      </c>
      <c r="H575" s="32"/>
      <c r="I575" s="214">
        <v>20.839999999999996</v>
      </c>
      <c r="J575" s="214">
        <v>5.640000000000001</v>
      </c>
      <c r="K575" s="623">
        <f t="shared" si="53"/>
        <v>26.479999999999997</v>
      </c>
      <c r="P575" s="14"/>
      <c r="Q575" s="14"/>
      <c r="R575" s="14"/>
      <c r="S575" s="14"/>
      <c r="T575" s="14"/>
      <c r="U575" s="14"/>
      <c r="V575" s="14"/>
    </row>
    <row r="576" spans="1:22" ht="15.75">
      <c r="A576" s="244">
        <v>23</v>
      </c>
      <c r="B576" s="665" t="s">
        <v>226</v>
      </c>
      <c r="C576" s="709">
        <v>38.91</v>
      </c>
      <c r="D576" s="712">
        <v>0.25</v>
      </c>
      <c r="E576" s="718">
        <v>22.92</v>
      </c>
      <c r="F576" s="755">
        <f t="shared" si="51"/>
        <v>23.17</v>
      </c>
      <c r="G576" s="782">
        <f t="shared" si="52"/>
        <v>0.5954767411976357</v>
      </c>
      <c r="H576" s="32"/>
      <c r="I576" s="214">
        <v>11.52</v>
      </c>
      <c r="J576" s="214">
        <v>11.4</v>
      </c>
      <c r="K576" s="623">
        <f t="shared" si="53"/>
        <v>22.92</v>
      </c>
      <c r="P576" s="14"/>
      <c r="Q576" s="14"/>
      <c r="R576" s="14"/>
      <c r="S576" s="14"/>
      <c r="T576" s="14"/>
      <c r="U576" s="14"/>
      <c r="V576" s="14"/>
    </row>
    <row r="577" spans="1:22" ht="15">
      <c r="A577" s="840">
        <v>24</v>
      </c>
      <c r="B577" s="665" t="s">
        <v>333</v>
      </c>
      <c r="C577" s="709">
        <v>20.98</v>
      </c>
      <c r="D577" s="709">
        <v>0</v>
      </c>
      <c r="E577" s="718">
        <v>12.33</v>
      </c>
      <c r="F577" s="755">
        <f t="shared" si="51"/>
        <v>12.33</v>
      </c>
      <c r="G577" s="782">
        <f t="shared" si="52"/>
        <v>0.5877025738798856</v>
      </c>
      <c r="H577" s="32"/>
      <c r="I577" s="214">
        <v>7.300000000000001</v>
      </c>
      <c r="J577" s="214">
        <v>5.029999999999999</v>
      </c>
      <c r="K577" s="623">
        <f t="shared" si="53"/>
        <v>12.33</v>
      </c>
      <c r="P577" s="14"/>
      <c r="Q577" s="14"/>
      <c r="R577" s="14"/>
      <c r="S577" s="14"/>
      <c r="T577" s="14"/>
      <c r="U577" s="14"/>
      <c r="V577" s="14"/>
    </row>
    <row r="578" spans="1:22" ht="15">
      <c r="A578" s="840">
        <v>25</v>
      </c>
      <c r="B578" s="665" t="s">
        <v>334</v>
      </c>
      <c r="C578" s="709">
        <v>12.209999999999999</v>
      </c>
      <c r="D578" s="709">
        <v>0.21</v>
      </c>
      <c r="E578" s="718">
        <v>7.180000000000001</v>
      </c>
      <c r="F578" s="755">
        <f t="shared" si="51"/>
        <v>7.390000000000001</v>
      </c>
      <c r="G578" s="782">
        <f t="shared" si="52"/>
        <v>0.6052416052416053</v>
      </c>
      <c r="H578" s="32"/>
      <c r="I578" s="214">
        <v>4.99</v>
      </c>
      <c r="J578" s="214">
        <v>2.1900000000000004</v>
      </c>
      <c r="K578" s="623">
        <f t="shared" si="53"/>
        <v>7.180000000000001</v>
      </c>
      <c r="P578" s="14"/>
      <c r="Q578" s="14"/>
      <c r="R578" s="14"/>
      <c r="S578" s="14"/>
      <c r="T578" s="14"/>
      <c r="U578" s="14"/>
      <c r="V578" s="14"/>
    </row>
    <row r="579" spans="1:22" ht="15.75">
      <c r="A579" s="840">
        <v>26</v>
      </c>
      <c r="B579" s="665" t="s">
        <v>335</v>
      </c>
      <c r="C579" s="709">
        <v>16.38</v>
      </c>
      <c r="D579" s="709">
        <v>0.30000000000000004</v>
      </c>
      <c r="E579" s="718">
        <v>9.649999999999999</v>
      </c>
      <c r="F579" s="755">
        <f t="shared" si="51"/>
        <v>9.95</v>
      </c>
      <c r="G579" s="782">
        <f t="shared" si="52"/>
        <v>0.6074481074481074</v>
      </c>
      <c r="H579" s="52"/>
      <c r="I579" s="214">
        <v>4.27</v>
      </c>
      <c r="J579" s="214">
        <v>5.38</v>
      </c>
      <c r="K579" s="623">
        <f t="shared" si="53"/>
        <v>9.649999999999999</v>
      </c>
      <c r="P579" s="14"/>
      <c r="Q579" s="14"/>
      <c r="R579" s="14"/>
      <c r="S579" s="14"/>
      <c r="T579" s="14"/>
      <c r="U579" s="14"/>
      <c r="V579" s="14"/>
    </row>
    <row r="580" spans="1:22" ht="16.5" thickBot="1">
      <c r="A580" s="308"/>
      <c r="B580" s="309" t="s">
        <v>18</v>
      </c>
      <c r="C580" s="710">
        <v>1781.5600000000002</v>
      </c>
      <c r="D580" s="713">
        <v>20.86</v>
      </c>
      <c r="E580" s="719">
        <v>1045.52</v>
      </c>
      <c r="F580" s="762">
        <f t="shared" si="51"/>
        <v>1066.3799999999999</v>
      </c>
      <c r="G580" s="787">
        <f t="shared" si="52"/>
        <v>0.5985653023193155</v>
      </c>
      <c r="H580" s="19"/>
      <c r="I580" s="190">
        <v>577.01</v>
      </c>
      <c r="J580" s="190">
        <v>468.50999999999993</v>
      </c>
      <c r="K580" s="623">
        <f t="shared" si="53"/>
        <v>1045.52</v>
      </c>
      <c r="P580" s="14"/>
      <c r="Q580" s="14"/>
      <c r="R580" s="14"/>
      <c r="S580" s="14"/>
      <c r="T580" s="14"/>
      <c r="U580" s="14"/>
      <c r="V580" s="14"/>
    </row>
    <row r="581" spans="1:22" ht="10.5" customHeight="1">
      <c r="A581" s="326"/>
      <c r="B581" s="327"/>
      <c r="C581" s="314"/>
      <c r="D581" s="328"/>
      <c r="E581" s="329"/>
      <c r="F581" s="330"/>
      <c r="G581" s="276"/>
      <c r="H581" s="19"/>
      <c r="I581" s="132"/>
      <c r="J581" s="132"/>
      <c r="K581" s="132"/>
      <c r="M581" s="192"/>
      <c r="N581" s="192"/>
      <c r="O581" s="192"/>
      <c r="P581" s="14"/>
      <c r="Q581" s="14"/>
      <c r="R581" s="14"/>
      <c r="S581" s="14"/>
      <c r="T581" s="14"/>
      <c r="U581" s="14"/>
      <c r="V581" s="14"/>
    </row>
    <row r="582" spans="1:22" s="132" customFormat="1" ht="15.75">
      <c r="A582" s="157" t="s">
        <v>179</v>
      </c>
      <c r="B582" s="160"/>
      <c r="C582" s="238"/>
      <c r="D582" s="160"/>
      <c r="E582" s="239"/>
      <c r="F582" s="160"/>
      <c r="G582" s="259"/>
      <c r="H582" s="142"/>
      <c r="I582" s="1"/>
      <c r="J582" s="1"/>
      <c r="K582" s="1"/>
      <c r="P582" s="193"/>
      <c r="Q582" s="193"/>
      <c r="R582" s="193"/>
      <c r="S582" s="193"/>
      <c r="T582" s="193"/>
      <c r="U582" s="193"/>
      <c r="V582" s="193"/>
    </row>
    <row r="583" spans="1:22" ht="8.25" customHeight="1" thickBot="1">
      <c r="A583" s="303"/>
      <c r="B583" s="264"/>
      <c r="C583" s="291"/>
      <c r="D583" s="303"/>
      <c r="E583" s="292"/>
      <c r="F583" s="264"/>
      <c r="G583" s="297"/>
      <c r="P583" s="14"/>
      <c r="Q583" s="14"/>
      <c r="R583" s="14"/>
      <c r="S583" s="14"/>
      <c r="T583" s="14"/>
      <c r="U583" s="14"/>
      <c r="V583" s="14"/>
    </row>
    <row r="584" spans="1:7" ht="15.75">
      <c r="A584" s="574" t="s">
        <v>12</v>
      </c>
      <c r="B584" s="575" t="s">
        <v>33</v>
      </c>
      <c r="C584" s="575" t="s">
        <v>31</v>
      </c>
      <c r="D584" s="575" t="s">
        <v>20</v>
      </c>
      <c r="E584" s="576" t="s">
        <v>21</v>
      </c>
      <c r="F584" s="7"/>
      <c r="G584" s="265"/>
    </row>
    <row r="585" spans="1:7" ht="16.5" thickBot="1">
      <c r="A585" s="571">
        <f>C580</f>
        <v>1781.5600000000002</v>
      </c>
      <c r="B585" s="571">
        <f>F580</f>
        <v>1066.3799999999999</v>
      </c>
      <c r="C585" s="788">
        <f>B585/A585</f>
        <v>0.5985653023193155</v>
      </c>
      <c r="D585" s="577">
        <f>D616</f>
        <v>1292.4800000000005</v>
      </c>
      <c r="E585" s="789">
        <f>D585/A585</f>
        <v>0.7254765486427627</v>
      </c>
      <c r="F585" s="331"/>
      <c r="G585" s="265"/>
    </row>
    <row r="586" spans="1:11" ht="11.25" customHeight="1">
      <c r="A586" s="332"/>
      <c r="B586" s="333"/>
      <c r="C586" s="334"/>
      <c r="D586" s="275"/>
      <c r="E586" s="113"/>
      <c r="F586" s="7"/>
      <c r="G586" s="291"/>
      <c r="H586" s="24"/>
      <c r="I586" s="132"/>
      <c r="J586" s="132"/>
      <c r="K586" s="132"/>
    </row>
    <row r="587" spans="1:8" s="132" customFormat="1" ht="15.75">
      <c r="A587" s="131" t="s">
        <v>180</v>
      </c>
      <c r="B587" s="130"/>
      <c r="C587" s="130"/>
      <c r="D587" s="130"/>
      <c r="E587" s="254"/>
      <c r="F587" s="130"/>
      <c r="G587" s="238"/>
      <c r="H587" s="145"/>
    </row>
    <row r="588" spans="1:12" s="132" customFormat="1" ht="28.5" customHeight="1" thickBot="1">
      <c r="A588" s="157" t="s">
        <v>302</v>
      </c>
      <c r="B588" s="160"/>
      <c r="C588" s="160"/>
      <c r="D588" s="160"/>
      <c r="E588" s="239" t="s">
        <v>28</v>
      </c>
      <c r="F588" s="160"/>
      <c r="G588" s="259"/>
      <c r="H588" s="142"/>
      <c r="I588" s="889" t="s">
        <v>234</v>
      </c>
      <c r="J588" s="889"/>
      <c r="K588" s="889"/>
      <c r="L588" s="193"/>
    </row>
    <row r="589" spans="1:12" ht="47.25">
      <c r="A589" s="240" t="s">
        <v>8</v>
      </c>
      <c r="B589" s="241" t="s">
        <v>9</v>
      </c>
      <c r="C589" s="241" t="s">
        <v>303</v>
      </c>
      <c r="D589" s="241" t="s">
        <v>72</v>
      </c>
      <c r="E589" s="242" t="s">
        <v>34</v>
      </c>
      <c r="F589" s="264"/>
      <c r="G589" s="265"/>
      <c r="I589" s="89" t="s">
        <v>228</v>
      </c>
      <c r="J589" s="89" t="s">
        <v>229</v>
      </c>
      <c r="K589" s="191" t="s">
        <v>18</v>
      </c>
      <c r="L589" s="174"/>
    </row>
    <row r="590" spans="1:12" ht="15.75">
      <c r="A590" s="228">
        <v>1</v>
      </c>
      <c r="B590" s="709" t="s">
        <v>147</v>
      </c>
      <c r="C590" s="709">
        <v>40.64</v>
      </c>
      <c r="D590" s="715">
        <v>26.28</v>
      </c>
      <c r="E590" s="790">
        <f>D590/C590</f>
        <v>0.6466535433070867</v>
      </c>
      <c r="F590" s="264"/>
      <c r="G590" s="265"/>
      <c r="I590" s="214">
        <v>16.73</v>
      </c>
      <c r="J590" s="214">
        <v>9.549999999999999</v>
      </c>
      <c r="K590" s="623">
        <f>SUM(I590:J590)</f>
        <v>26.28</v>
      </c>
      <c r="L590" s="192"/>
    </row>
    <row r="591" spans="1:12" ht="18" customHeight="1">
      <c r="A591" s="228">
        <v>2</v>
      </c>
      <c r="B591" s="709" t="s">
        <v>148</v>
      </c>
      <c r="C591" s="709">
        <v>87.91</v>
      </c>
      <c r="D591" s="715">
        <v>60.480000000000004</v>
      </c>
      <c r="E591" s="790">
        <f aca="true" t="shared" si="54" ref="E591:E616">D591/C591</f>
        <v>0.6879763394380617</v>
      </c>
      <c r="F591" s="264"/>
      <c r="G591" s="265"/>
      <c r="I591" s="214">
        <v>32.5</v>
      </c>
      <c r="J591" s="214">
        <v>27.98</v>
      </c>
      <c r="K591" s="623">
        <f aca="true" t="shared" si="55" ref="K591:K616">SUM(I591:J591)</f>
        <v>60.480000000000004</v>
      </c>
      <c r="L591" s="192"/>
    </row>
    <row r="592" spans="1:12" ht="15.75">
      <c r="A592" s="228">
        <v>3</v>
      </c>
      <c r="B592" s="709" t="s">
        <v>149</v>
      </c>
      <c r="C592" s="709">
        <v>96.59</v>
      </c>
      <c r="D592" s="715">
        <v>66.17</v>
      </c>
      <c r="E592" s="790">
        <f t="shared" si="54"/>
        <v>0.6850605652759084</v>
      </c>
      <c r="F592" s="264"/>
      <c r="G592" s="265"/>
      <c r="I592" s="214">
        <v>43.71</v>
      </c>
      <c r="J592" s="214">
        <v>22.46</v>
      </c>
      <c r="K592" s="623">
        <f t="shared" si="55"/>
        <v>66.17</v>
      </c>
      <c r="L592" s="192"/>
    </row>
    <row r="593" spans="1:12" ht="15.75">
      <c r="A593" s="228">
        <v>4</v>
      </c>
      <c r="B593" s="709" t="s">
        <v>190</v>
      </c>
      <c r="C593" s="709">
        <v>99.60999999999999</v>
      </c>
      <c r="D593" s="715">
        <v>75.67</v>
      </c>
      <c r="E593" s="790">
        <f t="shared" si="54"/>
        <v>0.7596626844694309</v>
      </c>
      <c r="F593" s="264"/>
      <c r="G593" s="265"/>
      <c r="I593" s="214">
        <v>40.800000000000004</v>
      </c>
      <c r="J593" s="214">
        <v>34.87</v>
      </c>
      <c r="K593" s="623">
        <f t="shared" si="55"/>
        <v>75.67</v>
      </c>
      <c r="L593" s="192"/>
    </row>
    <row r="594" spans="1:12" ht="15.75">
      <c r="A594" s="228">
        <v>5</v>
      </c>
      <c r="B594" s="709" t="s">
        <v>150</v>
      </c>
      <c r="C594" s="709">
        <v>39.15</v>
      </c>
      <c r="D594" s="715">
        <v>21.37</v>
      </c>
      <c r="E594" s="790">
        <f t="shared" si="54"/>
        <v>0.5458492975734356</v>
      </c>
      <c r="F594" s="264"/>
      <c r="G594" s="265"/>
      <c r="I594" s="214">
        <v>13.82</v>
      </c>
      <c r="J594" s="214">
        <v>7.55</v>
      </c>
      <c r="K594" s="623">
        <f t="shared" si="55"/>
        <v>21.37</v>
      </c>
      <c r="L594" s="192"/>
    </row>
    <row r="595" spans="1:12" ht="15.75">
      <c r="A595" s="228">
        <v>6</v>
      </c>
      <c r="B595" s="709" t="s">
        <v>191</v>
      </c>
      <c r="C595" s="709">
        <v>66.35</v>
      </c>
      <c r="D595" s="715">
        <v>52.980000000000004</v>
      </c>
      <c r="E595" s="790">
        <f t="shared" si="54"/>
        <v>0.7984928409947251</v>
      </c>
      <c r="F595" s="264"/>
      <c r="G595" s="265"/>
      <c r="I595" s="214">
        <v>32.730000000000004</v>
      </c>
      <c r="J595" s="214">
        <v>20.25</v>
      </c>
      <c r="K595" s="623">
        <f t="shared" si="55"/>
        <v>52.980000000000004</v>
      </c>
      <c r="L595" s="192"/>
    </row>
    <row r="596" spans="1:12" ht="15.75">
      <c r="A596" s="228">
        <v>7</v>
      </c>
      <c r="B596" s="709" t="s">
        <v>151</v>
      </c>
      <c r="C596" s="709">
        <v>42.019999999999996</v>
      </c>
      <c r="D596" s="715">
        <v>27.75</v>
      </c>
      <c r="E596" s="790">
        <f t="shared" si="54"/>
        <v>0.6603998096144693</v>
      </c>
      <c r="F596" s="264"/>
      <c r="G596" s="265"/>
      <c r="I596" s="214">
        <v>14.84</v>
      </c>
      <c r="J596" s="214">
        <v>12.91</v>
      </c>
      <c r="K596" s="623">
        <f t="shared" si="55"/>
        <v>27.75</v>
      </c>
      <c r="L596" s="192"/>
    </row>
    <row r="597" spans="1:12" ht="15.75">
      <c r="A597" s="228">
        <v>8</v>
      </c>
      <c r="B597" s="709" t="s">
        <v>152</v>
      </c>
      <c r="C597" s="709">
        <v>133.45999999999998</v>
      </c>
      <c r="D597" s="720">
        <v>75.16</v>
      </c>
      <c r="E597" s="790">
        <f t="shared" si="54"/>
        <v>0.5631649932564065</v>
      </c>
      <c r="F597" s="264"/>
      <c r="G597" s="265"/>
      <c r="I597" s="214">
        <v>40.81</v>
      </c>
      <c r="J597" s="214">
        <v>34.35</v>
      </c>
      <c r="K597" s="623">
        <f t="shared" si="55"/>
        <v>75.16</v>
      </c>
      <c r="L597" s="192"/>
    </row>
    <row r="598" spans="1:12" ht="15.75">
      <c r="A598" s="228">
        <v>9</v>
      </c>
      <c r="B598" s="709" t="s">
        <v>153</v>
      </c>
      <c r="C598" s="709">
        <v>50.28</v>
      </c>
      <c r="D598" s="720">
        <v>64.7</v>
      </c>
      <c r="E598" s="790">
        <f t="shared" si="54"/>
        <v>1.286793953858393</v>
      </c>
      <c r="F598" s="264"/>
      <c r="G598" s="265"/>
      <c r="I598" s="214">
        <v>29.21</v>
      </c>
      <c r="J598" s="214">
        <v>35.49</v>
      </c>
      <c r="K598" s="623">
        <f t="shared" si="55"/>
        <v>64.7</v>
      </c>
      <c r="L598" s="192"/>
    </row>
    <row r="599" spans="1:12" ht="15.75">
      <c r="A599" s="228">
        <v>10</v>
      </c>
      <c r="B599" s="709" t="s">
        <v>154</v>
      </c>
      <c r="C599" s="709">
        <v>109.24</v>
      </c>
      <c r="D599" s="720">
        <v>80.84</v>
      </c>
      <c r="E599" s="790">
        <f t="shared" si="54"/>
        <v>0.7400219699743684</v>
      </c>
      <c r="F599" s="264"/>
      <c r="G599" s="265"/>
      <c r="I599" s="214">
        <v>40.75</v>
      </c>
      <c r="J599" s="214">
        <v>40.09</v>
      </c>
      <c r="K599" s="623">
        <f t="shared" si="55"/>
        <v>80.84</v>
      </c>
      <c r="L599" s="192"/>
    </row>
    <row r="600" spans="1:12" ht="15.75">
      <c r="A600" s="228">
        <v>11</v>
      </c>
      <c r="B600" s="709" t="s">
        <v>155</v>
      </c>
      <c r="C600" s="709">
        <v>45.2</v>
      </c>
      <c r="D600" s="720">
        <v>28.67</v>
      </c>
      <c r="E600" s="790">
        <f t="shared" si="54"/>
        <v>0.6342920353982301</v>
      </c>
      <c r="F600" s="264"/>
      <c r="G600" s="265"/>
      <c r="I600" s="214">
        <v>14.26</v>
      </c>
      <c r="J600" s="214">
        <v>14.41</v>
      </c>
      <c r="K600" s="623">
        <f t="shared" si="55"/>
        <v>28.67</v>
      </c>
      <c r="L600" s="192"/>
    </row>
    <row r="601" spans="1:12" ht="15.75">
      <c r="A601" s="228">
        <v>12</v>
      </c>
      <c r="B601" s="709" t="s">
        <v>192</v>
      </c>
      <c r="C601" s="709">
        <v>29.310000000000002</v>
      </c>
      <c r="D601" s="720">
        <v>20.369999999999997</v>
      </c>
      <c r="E601" s="790">
        <f t="shared" si="54"/>
        <v>0.6949846468781984</v>
      </c>
      <c r="F601" s="264"/>
      <c r="G601" s="265"/>
      <c r="I601" s="214">
        <v>10.29</v>
      </c>
      <c r="J601" s="214">
        <v>10.08</v>
      </c>
      <c r="K601" s="623">
        <f t="shared" si="55"/>
        <v>20.369999999999997</v>
      </c>
      <c r="L601" s="192"/>
    </row>
    <row r="602" spans="1:12" ht="15.75">
      <c r="A602" s="228">
        <v>13</v>
      </c>
      <c r="B602" s="709" t="s">
        <v>156</v>
      </c>
      <c r="C602" s="709">
        <v>75.45</v>
      </c>
      <c r="D602" s="720">
        <v>53.11</v>
      </c>
      <c r="E602" s="790">
        <f t="shared" si="54"/>
        <v>0.7039098740888005</v>
      </c>
      <c r="F602" s="264"/>
      <c r="G602" s="265"/>
      <c r="I602" s="214">
        <v>29.37</v>
      </c>
      <c r="J602" s="214">
        <v>23.740000000000002</v>
      </c>
      <c r="K602" s="623">
        <f t="shared" si="55"/>
        <v>53.11</v>
      </c>
      <c r="L602" s="192"/>
    </row>
    <row r="603" spans="1:12" ht="15.75">
      <c r="A603" s="228">
        <v>14</v>
      </c>
      <c r="B603" s="709" t="s">
        <v>157</v>
      </c>
      <c r="C603" s="709">
        <v>8.35</v>
      </c>
      <c r="D603" s="720">
        <v>6.34</v>
      </c>
      <c r="E603" s="790">
        <f t="shared" si="54"/>
        <v>0.7592814371257485</v>
      </c>
      <c r="F603" s="264"/>
      <c r="G603" s="265"/>
      <c r="I603" s="214">
        <v>4.12</v>
      </c>
      <c r="J603" s="214">
        <v>2.22</v>
      </c>
      <c r="K603" s="623">
        <f t="shared" si="55"/>
        <v>6.34</v>
      </c>
      <c r="L603" s="192"/>
    </row>
    <row r="604" spans="1:12" ht="15.75">
      <c r="A604" s="228">
        <v>15</v>
      </c>
      <c r="B604" s="709" t="s">
        <v>158</v>
      </c>
      <c r="C604" s="709">
        <v>65.98</v>
      </c>
      <c r="D604" s="720">
        <v>45.43</v>
      </c>
      <c r="E604" s="790">
        <f t="shared" si="54"/>
        <v>0.6885419824189147</v>
      </c>
      <c r="F604" s="264"/>
      <c r="G604" s="265"/>
      <c r="I604" s="214">
        <v>23.37</v>
      </c>
      <c r="J604" s="214">
        <v>22.06</v>
      </c>
      <c r="K604" s="623">
        <f t="shared" si="55"/>
        <v>45.43</v>
      </c>
      <c r="L604" s="192"/>
    </row>
    <row r="605" spans="1:12" ht="15.75">
      <c r="A605" s="228">
        <v>16</v>
      </c>
      <c r="B605" s="709" t="s">
        <v>193</v>
      </c>
      <c r="C605" s="709">
        <v>108.01</v>
      </c>
      <c r="D605" s="720">
        <v>83.12</v>
      </c>
      <c r="E605" s="790">
        <f t="shared" si="54"/>
        <v>0.7695583742246088</v>
      </c>
      <c r="F605" s="264"/>
      <c r="G605" s="265"/>
      <c r="I605" s="214">
        <v>45.410000000000004</v>
      </c>
      <c r="J605" s="214">
        <v>37.71</v>
      </c>
      <c r="K605" s="623">
        <f t="shared" si="55"/>
        <v>83.12</v>
      </c>
      <c r="L605" s="192"/>
    </row>
    <row r="606" spans="1:12" ht="11.25" customHeight="1">
      <c r="A606" s="228">
        <v>17</v>
      </c>
      <c r="B606" s="709" t="s">
        <v>159</v>
      </c>
      <c r="C606" s="709">
        <v>25.770000000000003</v>
      </c>
      <c r="D606" s="720">
        <v>17.4</v>
      </c>
      <c r="E606" s="790">
        <f t="shared" si="54"/>
        <v>0.6752037252619324</v>
      </c>
      <c r="F606" s="264"/>
      <c r="G606" s="265"/>
      <c r="I606" s="214">
        <v>10.07</v>
      </c>
      <c r="J606" s="214">
        <v>7.33</v>
      </c>
      <c r="K606" s="623">
        <f t="shared" si="55"/>
        <v>17.4</v>
      </c>
      <c r="L606" s="192"/>
    </row>
    <row r="607" spans="1:12" ht="13.5" customHeight="1">
      <c r="A607" s="228">
        <v>18</v>
      </c>
      <c r="B607" s="709" t="s">
        <v>160</v>
      </c>
      <c r="C607" s="709">
        <v>216.32</v>
      </c>
      <c r="D607" s="720">
        <v>152.45999999999998</v>
      </c>
      <c r="E607" s="790">
        <f t="shared" si="54"/>
        <v>0.7047892011834319</v>
      </c>
      <c r="F607" s="264"/>
      <c r="G607" s="265"/>
      <c r="I607" s="214">
        <v>80.51</v>
      </c>
      <c r="J607" s="214">
        <v>71.94999999999999</v>
      </c>
      <c r="K607" s="623">
        <f t="shared" si="55"/>
        <v>152.45999999999998</v>
      </c>
      <c r="L607" s="192"/>
    </row>
    <row r="608" spans="1:12" ht="14.25" customHeight="1">
      <c r="A608" s="244">
        <v>19</v>
      </c>
      <c r="B608" s="709" t="s">
        <v>161</v>
      </c>
      <c r="C608" s="709">
        <v>64.59</v>
      </c>
      <c r="D608" s="720">
        <v>45.76</v>
      </c>
      <c r="E608" s="790">
        <f t="shared" si="54"/>
        <v>0.7084688032203127</v>
      </c>
      <c r="F608" s="264"/>
      <c r="G608" s="265"/>
      <c r="I608" s="214">
        <v>23.02</v>
      </c>
      <c r="J608" s="214">
        <v>22.74</v>
      </c>
      <c r="K608" s="623">
        <f t="shared" si="55"/>
        <v>45.76</v>
      </c>
      <c r="L608" s="192"/>
    </row>
    <row r="609" spans="1:12" ht="14.25" customHeight="1">
      <c r="A609" s="244">
        <v>20</v>
      </c>
      <c r="B609" s="709" t="s">
        <v>175</v>
      </c>
      <c r="C609" s="709">
        <v>76.03</v>
      </c>
      <c r="D609" s="720">
        <v>76.72</v>
      </c>
      <c r="E609" s="790">
        <f t="shared" si="54"/>
        <v>1.0090753649875048</v>
      </c>
      <c r="F609" s="264"/>
      <c r="G609" s="265"/>
      <c r="I609" s="214">
        <v>43.79</v>
      </c>
      <c r="J609" s="214">
        <v>32.93</v>
      </c>
      <c r="K609" s="623">
        <f t="shared" si="55"/>
        <v>76.72</v>
      </c>
      <c r="L609" s="192"/>
    </row>
    <row r="610" spans="1:12" ht="14.25" customHeight="1">
      <c r="A610" s="244">
        <v>21</v>
      </c>
      <c r="B610" s="709" t="s">
        <v>224</v>
      </c>
      <c r="C610" s="709">
        <v>167.71000000000004</v>
      </c>
      <c r="D610" s="720">
        <v>121.88</v>
      </c>
      <c r="E610" s="790">
        <f t="shared" si="54"/>
        <v>0.726730666030648</v>
      </c>
      <c r="F610" s="264"/>
      <c r="G610" s="265"/>
      <c r="I610" s="214">
        <v>62.2</v>
      </c>
      <c r="J610" s="214">
        <v>59.68</v>
      </c>
      <c r="K610" s="623">
        <f t="shared" si="55"/>
        <v>121.88</v>
      </c>
      <c r="L610" s="192"/>
    </row>
    <row r="611" spans="1:12" ht="14.25" customHeight="1">
      <c r="A611" s="244">
        <v>22</v>
      </c>
      <c r="B611" s="709" t="s">
        <v>225</v>
      </c>
      <c r="C611" s="709">
        <v>45.10999999999999</v>
      </c>
      <c r="D611" s="720">
        <v>22.04</v>
      </c>
      <c r="E611" s="790">
        <f t="shared" si="54"/>
        <v>0.4885834626468633</v>
      </c>
      <c r="F611" s="264"/>
      <c r="G611" s="265"/>
      <c r="I611" s="214">
        <v>13.84</v>
      </c>
      <c r="J611" s="214">
        <v>8.2</v>
      </c>
      <c r="K611" s="623">
        <f t="shared" si="55"/>
        <v>22.04</v>
      </c>
      <c r="L611" s="192"/>
    </row>
    <row r="612" spans="1:12" ht="14.25" customHeight="1">
      <c r="A612" s="244">
        <v>23</v>
      </c>
      <c r="B612" s="709" t="s">
        <v>226</v>
      </c>
      <c r="C612" s="709">
        <v>38.91</v>
      </c>
      <c r="D612" s="720">
        <v>25.689999999999998</v>
      </c>
      <c r="E612" s="790">
        <f t="shared" si="54"/>
        <v>0.6602415831405808</v>
      </c>
      <c r="F612" s="264"/>
      <c r="G612" s="265"/>
      <c r="I612" s="214">
        <v>12.44</v>
      </c>
      <c r="J612" s="214">
        <v>13.25</v>
      </c>
      <c r="K612" s="623">
        <f t="shared" si="55"/>
        <v>25.689999999999998</v>
      </c>
      <c r="L612" s="192"/>
    </row>
    <row r="613" spans="1:12" ht="14.25" customHeight="1">
      <c r="A613" s="244">
        <v>24</v>
      </c>
      <c r="B613" s="709" t="s">
        <v>333</v>
      </c>
      <c r="C613" s="709">
        <v>20.98</v>
      </c>
      <c r="D613" s="720">
        <v>15.68</v>
      </c>
      <c r="E613" s="790">
        <f t="shared" si="54"/>
        <v>0.7473784556720686</v>
      </c>
      <c r="F613" s="264"/>
      <c r="G613" s="265"/>
      <c r="I613" s="214">
        <v>9.94</v>
      </c>
      <c r="J613" s="214">
        <v>5.74</v>
      </c>
      <c r="K613" s="623">
        <f t="shared" si="55"/>
        <v>15.68</v>
      </c>
      <c r="L613" s="192"/>
    </row>
    <row r="614" spans="1:12" ht="14.25" customHeight="1">
      <c r="A614" s="244">
        <v>25</v>
      </c>
      <c r="B614" s="709" t="s">
        <v>334</v>
      </c>
      <c r="C614" s="709">
        <v>12.209999999999999</v>
      </c>
      <c r="D614" s="720">
        <v>12.15</v>
      </c>
      <c r="E614" s="790">
        <f t="shared" si="54"/>
        <v>0.9950859950859952</v>
      </c>
      <c r="F614" s="264"/>
      <c r="G614" s="265"/>
      <c r="I614" s="214">
        <v>6.71</v>
      </c>
      <c r="J614" s="214">
        <v>5.44</v>
      </c>
      <c r="K614" s="623">
        <f t="shared" si="55"/>
        <v>12.15</v>
      </c>
      <c r="L614" s="192"/>
    </row>
    <row r="615" spans="1:12" ht="14.25" customHeight="1">
      <c r="A615" s="244">
        <v>26</v>
      </c>
      <c r="B615" s="709" t="s">
        <v>335</v>
      </c>
      <c r="C615" s="709">
        <v>16.38</v>
      </c>
      <c r="D615" s="720">
        <v>14.260000000000002</v>
      </c>
      <c r="E615" s="790">
        <f t="shared" si="54"/>
        <v>0.8705738705738707</v>
      </c>
      <c r="F615" s="264"/>
      <c r="G615" s="265"/>
      <c r="H615" s="526"/>
      <c r="I615" s="214">
        <v>6.430000000000001</v>
      </c>
      <c r="J615" s="214">
        <v>7.83</v>
      </c>
      <c r="K615" s="623">
        <f t="shared" si="55"/>
        <v>14.260000000000002</v>
      </c>
      <c r="L615" s="192"/>
    </row>
    <row r="616" spans="1:12" ht="14.25" customHeight="1" thickBot="1">
      <c r="A616" s="308"/>
      <c r="B616" s="309" t="s">
        <v>18</v>
      </c>
      <c r="C616" s="710">
        <v>1781.5600000000002</v>
      </c>
      <c r="D616" s="714">
        <v>1292.4800000000005</v>
      </c>
      <c r="E616" s="791">
        <f t="shared" si="54"/>
        <v>0.7254765486427627</v>
      </c>
      <c r="F616" s="248"/>
      <c r="G616" s="265"/>
      <c r="I616" s="190">
        <v>701.6700000000002</v>
      </c>
      <c r="J616" s="190">
        <v>590.8100000000002</v>
      </c>
      <c r="K616" s="623">
        <f t="shared" si="55"/>
        <v>1292.4800000000005</v>
      </c>
      <c r="L616" s="192"/>
    </row>
    <row r="617" spans="1:7" ht="15.75" customHeight="1">
      <c r="A617" s="326"/>
      <c r="B617" s="327"/>
      <c r="C617" s="335"/>
      <c r="D617" s="275"/>
      <c r="E617" s="276"/>
      <c r="F617" s="248"/>
      <c r="G617" s="265"/>
    </row>
    <row r="618" spans="1:12" s="132" customFormat="1" ht="15.75">
      <c r="A618" s="336" t="s">
        <v>304</v>
      </c>
      <c r="B618" s="337"/>
      <c r="C618" s="337"/>
      <c r="D618" s="337"/>
      <c r="E618" s="338"/>
      <c r="F618" s="337"/>
      <c r="G618" s="339"/>
      <c r="H618" s="150"/>
      <c r="I618" s="1"/>
      <c r="J618" s="1"/>
      <c r="K618" s="1"/>
      <c r="L618" s="1"/>
    </row>
    <row r="619" spans="1:8" ht="15.75">
      <c r="A619" s="250"/>
      <c r="B619" s="273"/>
      <c r="C619" s="273"/>
      <c r="D619" s="340"/>
      <c r="E619" s="341"/>
      <c r="F619" s="273"/>
      <c r="G619" s="342"/>
      <c r="H619" s="58"/>
    </row>
    <row r="620" spans="1:12" s="132" customFormat="1" ht="15.75">
      <c r="A620" s="343" t="s">
        <v>182</v>
      </c>
      <c r="B620" s="344"/>
      <c r="C620" s="344"/>
      <c r="D620" s="344"/>
      <c r="E620" s="345"/>
      <c r="F620" s="344"/>
      <c r="G620" s="339"/>
      <c r="H620" s="150"/>
      <c r="I620" s="1"/>
      <c r="J620" s="1"/>
      <c r="K620" s="1"/>
      <c r="L620" s="1"/>
    </row>
    <row r="621" spans="1:7" ht="16.5" thickBot="1">
      <c r="A621" s="326"/>
      <c r="B621" s="327"/>
      <c r="C621" s="335"/>
      <c r="D621" s="275"/>
      <c r="E621" s="276"/>
      <c r="F621" s="248"/>
      <c r="G621" s="265"/>
    </row>
    <row r="622" spans="1:7" ht="47.25">
      <c r="A622" s="346" t="s">
        <v>35</v>
      </c>
      <c r="B622" s="347" t="s">
        <v>15</v>
      </c>
      <c r="C622" s="347" t="s">
        <v>109</v>
      </c>
      <c r="D622" s="347" t="s">
        <v>110</v>
      </c>
      <c r="E622" s="348" t="s">
        <v>111</v>
      </c>
      <c r="F622" s="248"/>
      <c r="G622" s="265"/>
    </row>
    <row r="623" spans="1:7" ht="15.75">
      <c r="A623" s="228">
        <v>1</v>
      </c>
      <c r="B623" s="709" t="s">
        <v>147</v>
      </c>
      <c r="C623" s="495">
        <f aca="true" t="shared" si="56" ref="C623:C649">E407</f>
        <v>0.6466894348352981</v>
      </c>
      <c r="D623" s="217">
        <f aca="true" t="shared" si="57" ref="D623:D642">E590</f>
        <v>0.6466535433070867</v>
      </c>
      <c r="E623" s="527">
        <f>(D623-C623)*100</f>
        <v>-0.0035891528211373647</v>
      </c>
      <c r="F623" s="248"/>
      <c r="G623" s="265"/>
    </row>
    <row r="624" spans="1:7" ht="15.75">
      <c r="A624" s="228">
        <v>2</v>
      </c>
      <c r="B624" s="709" t="s">
        <v>148</v>
      </c>
      <c r="C624" s="495">
        <f t="shared" si="56"/>
        <v>0.6880729272764311</v>
      </c>
      <c r="D624" s="217">
        <f t="shared" si="57"/>
        <v>0.6879763394380617</v>
      </c>
      <c r="E624" s="527">
        <f aca="true" t="shared" si="58" ref="E624:E642">(D624-C624)*100</f>
        <v>-0.009658783836941076</v>
      </c>
      <c r="F624" s="248"/>
      <c r="G624" s="265"/>
    </row>
    <row r="625" spans="1:7" ht="15.75">
      <c r="A625" s="228">
        <v>3</v>
      </c>
      <c r="B625" s="709" t="s">
        <v>149</v>
      </c>
      <c r="C625" s="495">
        <f t="shared" si="56"/>
        <v>0.6851791757452135</v>
      </c>
      <c r="D625" s="217">
        <f t="shared" si="57"/>
        <v>0.6850605652759084</v>
      </c>
      <c r="E625" s="527">
        <f t="shared" si="58"/>
        <v>-0.011861046930505825</v>
      </c>
      <c r="F625" s="248"/>
      <c r="G625" s="265"/>
    </row>
    <row r="626" spans="1:7" ht="15.75">
      <c r="A626" s="228">
        <v>4</v>
      </c>
      <c r="B626" s="709" t="s">
        <v>190</v>
      </c>
      <c r="C626" s="495">
        <f t="shared" si="56"/>
        <v>0.759809429637287</v>
      </c>
      <c r="D626" s="217">
        <f t="shared" si="57"/>
        <v>0.7596626844694309</v>
      </c>
      <c r="E626" s="527">
        <f t="shared" si="58"/>
        <v>-0.014674516785617708</v>
      </c>
      <c r="F626" s="248"/>
      <c r="G626" s="265"/>
    </row>
    <row r="627" spans="1:11" ht="15.75">
      <c r="A627" s="228">
        <v>5</v>
      </c>
      <c r="B627" s="709" t="s">
        <v>150</v>
      </c>
      <c r="C627" s="495">
        <f t="shared" si="56"/>
        <v>0.5459849004804392</v>
      </c>
      <c r="D627" s="217">
        <f t="shared" si="57"/>
        <v>0.5458492975734356</v>
      </c>
      <c r="E627" s="527">
        <f t="shared" si="58"/>
        <v>-0.01356029070036513</v>
      </c>
      <c r="F627" s="248"/>
      <c r="G627" s="265"/>
      <c r="I627" s="132"/>
      <c r="J627" s="132"/>
      <c r="K627" s="132"/>
    </row>
    <row r="628" spans="1:121" s="25" customFormat="1" ht="15.75">
      <c r="A628" s="228">
        <v>6</v>
      </c>
      <c r="B628" s="709" t="s">
        <v>191</v>
      </c>
      <c r="C628" s="495">
        <f t="shared" si="56"/>
        <v>0.7984883250101228</v>
      </c>
      <c r="D628" s="217">
        <f t="shared" si="57"/>
        <v>0.7984928409947251</v>
      </c>
      <c r="E628" s="527">
        <f t="shared" si="58"/>
        <v>0.0004515984602271317</v>
      </c>
      <c r="F628" s="248"/>
      <c r="G628" s="265"/>
      <c r="I628" s="132"/>
      <c r="J628" s="132"/>
      <c r="K628" s="132"/>
      <c r="L628" s="13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</row>
    <row r="629" spans="1:121" s="25" customFormat="1" ht="15.75">
      <c r="A629" s="228">
        <v>7</v>
      </c>
      <c r="B629" s="709" t="s">
        <v>151</v>
      </c>
      <c r="C629" s="495">
        <f t="shared" si="56"/>
        <v>0.6603451949712337</v>
      </c>
      <c r="D629" s="217">
        <f t="shared" si="57"/>
        <v>0.6603998096144693</v>
      </c>
      <c r="E629" s="527">
        <f t="shared" si="58"/>
        <v>0.00546146432356398</v>
      </c>
      <c r="F629" s="248"/>
      <c r="G629" s="265"/>
      <c r="I629" s="132"/>
      <c r="J629" s="132"/>
      <c r="K629" s="132"/>
      <c r="L629" s="13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</row>
    <row r="630" spans="1:121" s="25" customFormat="1" ht="15.75">
      <c r="A630" s="228">
        <v>8</v>
      </c>
      <c r="B630" s="709" t="s">
        <v>152</v>
      </c>
      <c r="C630" s="495">
        <f t="shared" si="56"/>
        <v>0.5631667225763166</v>
      </c>
      <c r="D630" s="217">
        <f t="shared" si="57"/>
        <v>0.5631649932564065</v>
      </c>
      <c r="E630" s="527">
        <f t="shared" si="58"/>
        <v>-0.00017293199101597878</v>
      </c>
      <c r="F630" s="248"/>
      <c r="G630" s="265"/>
      <c r="I630" s="132"/>
      <c r="J630" s="132"/>
      <c r="K630" s="132"/>
      <c r="L630" s="13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</row>
    <row r="631" spans="1:121" s="25" customFormat="1" ht="15.75">
      <c r="A631" s="228">
        <v>9</v>
      </c>
      <c r="B631" s="709" t="s">
        <v>153</v>
      </c>
      <c r="C631" s="495">
        <f t="shared" si="56"/>
        <v>1.2873552983081034</v>
      </c>
      <c r="D631" s="217">
        <f t="shared" si="57"/>
        <v>1.286793953858393</v>
      </c>
      <c r="E631" s="527">
        <f t="shared" si="58"/>
        <v>-0.05613444497103437</v>
      </c>
      <c r="F631" s="248"/>
      <c r="G631" s="265"/>
      <c r="I631" s="1"/>
      <c r="J631" s="1"/>
      <c r="K631" s="14"/>
      <c r="L631" s="13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</row>
    <row r="632" spans="1:120" s="25" customFormat="1" ht="15.75">
      <c r="A632" s="228">
        <v>10</v>
      </c>
      <c r="B632" s="709" t="s">
        <v>154</v>
      </c>
      <c r="C632" s="495">
        <f t="shared" si="56"/>
        <v>0.7401532849706955</v>
      </c>
      <c r="D632" s="217">
        <f t="shared" si="57"/>
        <v>0.7400219699743684</v>
      </c>
      <c r="E632" s="527">
        <f t="shared" si="58"/>
        <v>-0.01313149963271254</v>
      </c>
      <c r="F632" s="248"/>
      <c r="G632" s="26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</row>
    <row r="633" spans="1:120" s="25" customFormat="1" ht="15.75">
      <c r="A633" s="228">
        <v>11</v>
      </c>
      <c r="B633" s="709" t="s">
        <v>155</v>
      </c>
      <c r="C633" s="495">
        <f t="shared" si="56"/>
        <v>0.6343468356937704</v>
      </c>
      <c r="D633" s="217">
        <f t="shared" si="57"/>
        <v>0.6342920353982301</v>
      </c>
      <c r="E633" s="527">
        <f t="shared" si="58"/>
        <v>-0.005480029554028043</v>
      </c>
      <c r="F633" s="248"/>
      <c r="G633" s="26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</row>
    <row r="634" spans="1:120" s="25" customFormat="1" ht="15.75">
      <c r="A634" s="228">
        <v>12</v>
      </c>
      <c r="B634" s="709" t="s">
        <v>192</v>
      </c>
      <c r="C634" s="495">
        <f t="shared" si="56"/>
        <v>0.6947625591693389</v>
      </c>
      <c r="D634" s="217">
        <f t="shared" si="57"/>
        <v>0.6949846468781984</v>
      </c>
      <c r="E634" s="527">
        <f t="shared" si="58"/>
        <v>0.022208770885945306</v>
      </c>
      <c r="F634" s="248"/>
      <c r="G634" s="26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</row>
    <row r="635" spans="1:120" s="25" customFormat="1" ht="15.75">
      <c r="A635" s="228">
        <v>13</v>
      </c>
      <c r="B635" s="709" t="s">
        <v>156</v>
      </c>
      <c r="C635" s="495">
        <f t="shared" si="56"/>
        <v>0.7039696196522874</v>
      </c>
      <c r="D635" s="217">
        <f t="shared" si="57"/>
        <v>0.7039098740888005</v>
      </c>
      <c r="E635" s="527">
        <f t="shared" si="58"/>
        <v>-0.005974556348697924</v>
      </c>
      <c r="F635" s="248"/>
      <c r="G635" s="26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</row>
    <row r="636" spans="1:120" s="25" customFormat="1" ht="15.75">
      <c r="A636" s="228">
        <v>14</v>
      </c>
      <c r="B636" s="709" t="s">
        <v>157</v>
      </c>
      <c r="C636" s="495">
        <f t="shared" si="56"/>
        <v>0.7597855227882039</v>
      </c>
      <c r="D636" s="217">
        <f t="shared" si="57"/>
        <v>0.7592814371257485</v>
      </c>
      <c r="E636" s="527">
        <f t="shared" si="58"/>
        <v>-0.05040856624554113</v>
      </c>
      <c r="F636" s="248"/>
      <c r="G636" s="26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</row>
    <row r="637" spans="1:120" s="25" customFormat="1" ht="15.75">
      <c r="A637" s="228">
        <v>15</v>
      </c>
      <c r="B637" s="709" t="s">
        <v>158</v>
      </c>
      <c r="C637" s="495">
        <f t="shared" si="56"/>
        <v>0.6886325076348829</v>
      </c>
      <c r="D637" s="217">
        <f t="shared" si="57"/>
        <v>0.6885419824189147</v>
      </c>
      <c r="E637" s="527">
        <f t="shared" si="58"/>
        <v>-0.009052521596819574</v>
      </c>
      <c r="F637" s="248"/>
      <c r="G637" s="26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</row>
    <row r="638" spans="1:120" s="25" customFormat="1" ht="15.75">
      <c r="A638" s="228">
        <v>16</v>
      </c>
      <c r="B638" s="709" t="s">
        <v>193</v>
      </c>
      <c r="C638" s="495">
        <f t="shared" si="56"/>
        <v>0.7694794429708223</v>
      </c>
      <c r="D638" s="217">
        <f t="shared" si="57"/>
        <v>0.7695583742246088</v>
      </c>
      <c r="E638" s="527">
        <f t="shared" si="58"/>
        <v>0.007893125378655164</v>
      </c>
      <c r="F638" s="248"/>
      <c r="G638" s="26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</row>
    <row r="639" spans="1:120" s="25" customFormat="1" ht="15.75">
      <c r="A639" s="228">
        <v>17</v>
      </c>
      <c r="B639" s="709" t="s">
        <v>159</v>
      </c>
      <c r="C639" s="495">
        <f t="shared" si="56"/>
        <v>0.6750043425395171</v>
      </c>
      <c r="D639" s="217">
        <f t="shared" si="57"/>
        <v>0.6752037252619324</v>
      </c>
      <c r="E639" s="527">
        <f t="shared" si="58"/>
        <v>0.019938272241526445</v>
      </c>
      <c r="F639" s="248"/>
      <c r="G639" s="26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</row>
    <row r="640" spans="1:120" s="25" customFormat="1" ht="15.75">
      <c r="A640" s="228">
        <v>18</v>
      </c>
      <c r="B640" s="709" t="s">
        <v>160</v>
      </c>
      <c r="C640" s="495">
        <f t="shared" si="56"/>
        <v>0.7047867386850437</v>
      </c>
      <c r="D640" s="217">
        <f t="shared" si="57"/>
        <v>0.7047892011834319</v>
      </c>
      <c r="E640" s="527">
        <f t="shared" si="58"/>
        <v>0.00024624983882004514</v>
      </c>
      <c r="F640" s="248"/>
      <c r="G640" s="26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</row>
    <row r="641" spans="1:120" s="25" customFormat="1" ht="15.75">
      <c r="A641" s="244">
        <v>19</v>
      </c>
      <c r="B641" s="709" t="s">
        <v>161</v>
      </c>
      <c r="C641" s="495">
        <f t="shared" si="56"/>
        <v>0.7083650980663941</v>
      </c>
      <c r="D641" s="217">
        <f t="shared" si="57"/>
        <v>0.7084688032203127</v>
      </c>
      <c r="E641" s="527">
        <f t="shared" si="58"/>
        <v>0.010370515391855406</v>
      </c>
      <c r="F641" s="248"/>
      <c r="G641" s="26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</row>
    <row r="642" spans="1:120" s="25" customFormat="1" ht="15.75">
      <c r="A642" s="244">
        <v>20</v>
      </c>
      <c r="B642" s="709" t="s">
        <v>175</v>
      </c>
      <c r="C642" s="495">
        <f t="shared" si="56"/>
        <v>1.0087729627885067</v>
      </c>
      <c r="D642" s="217">
        <f t="shared" si="57"/>
        <v>1.0090753649875048</v>
      </c>
      <c r="E642" s="527">
        <f t="shared" si="58"/>
        <v>0.03024021989981307</v>
      </c>
      <c r="F642" s="248"/>
      <c r="G642" s="26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</row>
    <row r="643" spans="1:120" s="25" customFormat="1" ht="15.75">
      <c r="A643" s="244">
        <v>21</v>
      </c>
      <c r="B643" s="709" t="s">
        <v>224</v>
      </c>
      <c r="C643" s="495">
        <f t="shared" si="56"/>
        <v>0.7268019220501868</v>
      </c>
      <c r="D643" s="217">
        <f aca="true" t="shared" si="59" ref="D643:D649">E613</f>
        <v>0.7473784556720686</v>
      </c>
      <c r="E643" s="527">
        <f aca="true" t="shared" si="60" ref="E643:E649">(D643-C643)*100</f>
        <v>2.057653362188183</v>
      </c>
      <c r="F643" s="248"/>
      <c r="G643" s="26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</row>
    <row r="644" spans="1:120" s="25" customFormat="1" ht="15.75">
      <c r="A644" s="244">
        <v>22</v>
      </c>
      <c r="B644" s="709" t="s">
        <v>225</v>
      </c>
      <c r="C644" s="495">
        <f t="shared" si="56"/>
        <v>0.48863297925146437</v>
      </c>
      <c r="D644" s="217">
        <f t="shared" si="59"/>
        <v>0.9950859950859952</v>
      </c>
      <c r="E644" s="527">
        <f t="shared" si="60"/>
        <v>50.64530158345308</v>
      </c>
      <c r="F644" s="248"/>
      <c r="G644" s="26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</row>
    <row r="645" spans="1:120" s="25" customFormat="1" ht="15.75">
      <c r="A645" s="244">
        <v>23</v>
      </c>
      <c r="B645" s="709" t="s">
        <v>226</v>
      </c>
      <c r="C645" s="495">
        <f t="shared" si="56"/>
        <v>0.6599953991258339</v>
      </c>
      <c r="D645" s="217">
        <f t="shared" si="59"/>
        <v>0.8705738705738707</v>
      </c>
      <c r="E645" s="527">
        <f t="shared" si="60"/>
        <v>21.057847144803677</v>
      </c>
      <c r="F645" s="248"/>
      <c r="G645" s="26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</row>
    <row r="646" spans="1:120" s="25" customFormat="1" ht="15.75">
      <c r="A646" s="244">
        <v>24</v>
      </c>
      <c r="B646" s="709" t="s">
        <v>333</v>
      </c>
      <c r="C646" s="495">
        <f t="shared" si="56"/>
        <v>0.7479188900747066</v>
      </c>
      <c r="D646" s="217">
        <f t="shared" si="59"/>
        <v>0.7254765486427627</v>
      </c>
      <c r="E646" s="527">
        <f t="shared" si="60"/>
        <v>-2.24423414319439</v>
      </c>
      <c r="F646" s="248"/>
      <c r="G646" s="26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</row>
    <row r="647" spans="1:120" s="25" customFormat="1" ht="15.75">
      <c r="A647" s="244">
        <v>25</v>
      </c>
      <c r="B647" s="709" t="s">
        <v>334</v>
      </c>
      <c r="C647" s="495">
        <f t="shared" si="56"/>
        <v>0.995597945707997</v>
      </c>
      <c r="D647" s="217">
        <f t="shared" si="59"/>
        <v>0</v>
      </c>
      <c r="E647" s="527">
        <f t="shared" si="60"/>
        <v>-99.5597945707997</v>
      </c>
      <c r="F647" s="248"/>
      <c r="G647" s="26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</row>
    <row r="648" spans="1:120" s="25" customFormat="1" ht="15.75">
      <c r="A648" s="244">
        <v>26</v>
      </c>
      <c r="B648" s="709" t="s">
        <v>335</v>
      </c>
      <c r="C648" s="495">
        <f t="shared" si="56"/>
        <v>0.8704564088548783</v>
      </c>
      <c r="D648" s="217">
        <f t="shared" si="59"/>
        <v>0</v>
      </c>
      <c r="E648" s="527">
        <f t="shared" si="60"/>
        <v>-87.04564088548783</v>
      </c>
      <c r="F648" s="248"/>
      <c r="G648" s="265"/>
      <c r="I648" s="1"/>
      <c r="J648" s="1"/>
      <c r="K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</row>
    <row r="649" spans="1:7" ht="16.5" thickBot="1">
      <c r="A649" s="943" t="s">
        <v>10</v>
      </c>
      <c r="B649" s="944"/>
      <c r="C649" s="879">
        <f t="shared" si="56"/>
        <v>0.7255166070670189</v>
      </c>
      <c r="D649" s="441">
        <f t="shared" si="59"/>
        <v>0</v>
      </c>
      <c r="E649" s="880">
        <f t="shared" si="60"/>
        <v>-72.5516607067019</v>
      </c>
      <c r="F649" s="248"/>
      <c r="G649" s="265"/>
    </row>
    <row r="650" spans="1:7" ht="15.75">
      <c r="A650" s="326"/>
      <c r="B650" s="326"/>
      <c r="C650" s="350"/>
      <c r="D650" s="351"/>
      <c r="E650" s="352"/>
      <c r="F650" s="248"/>
      <c r="G650" s="265"/>
    </row>
    <row r="651" spans="1:7" ht="15.75">
      <c r="A651" s="326"/>
      <c r="B651" s="326"/>
      <c r="C651" s="350"/>
      <c r="D651" s="351"/>
      <c r="E651" s="352"/>
      <c r="F651" s="248"/>
      <c r="G651" s="265"/>
    </row>
    <row r="652" spans="1:49" ht="15.75">
      <c r="A652" s="326"/>
      <c r="B652" s="327"/>
      <c r="C652" s="335"/>
      <c r="D652" s="275"/>
      <c r="E652" s="276"/>
      <c r="F652" s="248"/>
      <c r="G652" s="265"/>
      <c r="I652" s="132"/>
      <c r="J652" s="132"/>
      <c r="K652" s="132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</row>
    <row r="653" spans="1:49" s="132" customFormat="1" ht="15.75">
      <c r="A653" s="353" t="s">
        <v>305</v>
      </c>
      <c r="B653" s="339"/>
      <c r="C653" s="339"/>
      <c r="D653" s="339"/>
      <c r="E653" s="354"/>
      <c r="F653" s="339"/>
      <c r="G653" s="259"/>
      <c r="H653" s="142"/>
      <c r="I653" s="1"/>
      <c r="J653" s="1"/>
      <c r="K653" s="1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B653" s="193"/>
      <c r="AC653" s="193"/>
      <c r="AD653" s="193"/>
      <c r="AE653" s="193"/>
      <c r="AF653" s="193"/>
      <c r="AG653" s="193"/>
      <c r="AJ653" s="193"/>
      <c r="AK653" s="193"/>
      <c r="AL653" s="193"/>
      <c r="AM653" s="193"/>
      <c r="AN653" s="193"/>
      <c r="AO653" s="193"/>
      <c r="AP653" s="193"/>
      <c r="AQ653" s="193"/>
      <c r="AR653" s="193"/>
      <c r="AS653" s="193"/>
      <c r="AT653" s="193"/>
      <c r="AU653" s="193"/>
      <c r="AV653" s="193"/>
      <c r="AW653" s="193"/>
    </row>
    <row r="654" spans="1:49" ht="19.5" customHeight="1" thickBot="1">
      <c r="A654" s="355"/>
      <c r="B654" s="342"/>
      <c r="C654" s="342"/>
      <c r="D654" s="356"/>
      <c r="E654" s="357"/>
      <c r="F654" s="342"/>
      <c r="G654" s="265"/>
      <c r="I654" s="890" t="s">
        <v>235</v>
      </c>
      <c r="J654" s="890"/>
      <c r="K654" s="890"/>
      <c r="L654" s="14"/>
      <c r="M654" s="889" t="s">
        <v>237</v>
      </c>
      <c r="N654" s="889"/>
      <c r="O654" s="889"/>
      <c r="P654" s="889"/>
      <c r="Q654" s="889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I654" s="14"/>
      <c r="AJ654" s="14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196"/>
    </row>
    <row r="655" spans="1:49" ht="66" customHeight="1">
      <c r="A655" s="346" t="s">
        <v>35</v>
      </c>
      <c r="B655" s="347" t="s">
        <v>15</v>
      </c>
      <c r="C655" s="347" t="s">
        <v>306</v>
      </c>
      <c r="D655" s="347" t="s">
        <v>113</v>
      </c>
      <c r="E655" s="358" t="s">
        <v>114</v>
      </c>
      <c r="F655" s="359" t="s">
        <v>129</v>
      </c>
      <c r="G655" s="738" t="s">
        <v>112</v>
      </c>
      <c r="H655" s="57"/>
      <c r="I655" s="722" t="s">
        <v>228</v>
      </c>
      <c r="J655" s="722" t="s">
        <v>229</v>
      </c>
      <c r="K655" s="723" t="s">
        <v>18</v>
      </c>
      <c r="L655" s="625"/>
      <c r="M655" s="725" t="s">
        <v>167</v>
      </c>
      <c r="N655" s="725" t="s">
        <v>202</v>
      </c>
      <c r="O655" s="725" t="s">
        <v>236</v>
      </c>
      <c r="P655" s="725" t="s">
        <v>203</v>
      </c>
      <c r="Q655" s="725" t="s">
        <v>168</v>
      </c>
      <c r="S655" s="729"/>
      <c r="T655" s="729"/>
      <c r="U655" s="729"/>
      <c r="V655" s="729"/>
      <c r="AA655" s="174"/>
      <c r="AB655" s="174"/>
      <c r="AC655" s="8"/>
      <c r="AD655" s="14"/>
      <c r="AE655" s="14"/>
      <c r="AF655" s="14"/>
      <c r="AG655" s="14"/>
      <c r="AJ655" s="14"/>
      <c r="AK655" s="625"/>
      <c r="AL655" s="625"/>
      <c r="AM655" s="625"/>
      <c r="AN655" s="625"/>
      <c r="AO655" s="625"/>
      <c r="AP655" s="625"/>
      <c r="AQ655" s="625"/>
      <c r="AR655" s="625"/>
      <c r="AS655" s="625"/>
      <c r="AT655" s="625"/>
      <c r="AU655" s="626"/>
      <c r="AV655" s="626"/>
      <c r="AW655" s="626"/>
    </row>
    <row r="656" spans="1:49" ht="15.75">
      <c r="A656" s="228">
        <v>1</v>
      </c>
      <c r="B656" s="709" t="s">
        <v>147</v>
      </c>
      <c r="C656" s="740">
        <v>794860</v>
      </c>
      <c r="D656" s="715">
        <v>90.77199999999999</v>
      </c>
      <c r="E656" s="693">
        <v>90.77199999999999</v>
      </c>
      <c r="F656" s="782">
        <f aca="true" t="shared" si="61" ref="F656:F682">E656/D656</f>
        <v>1</v>
      </c>
      <c r="G656" s="265"/>
      <c r="H656" s="52"/>
      <c r="I656" s="627">
        <v>569140</v>
      </c>
      <c r="J656" s="627">
        <v>225720</v>
      </c>
      <c r="K656" s="585">
        <f>SUM(I656:J656)</f>
        <v>794860</v>
      </c>
      <c r="L656" s="199"/>
      <c r="M656" s="726">
        <v>569140</v>
      </c>
      <c r="N656" s="531">
        <f>M656*100/1000000</f>
        <v>56.914</v>
      </c>
      <c r="O656" s="532">
        <v>225720</v>
      </c>
      <c r="P656" s="531">
        <f>O656*150/1000000</f>
        <v>33.858</v>
      </c>
      <c r="Q656" s="530">
        <f>N656+P656</f>
        <v>90.77199999999999</v>
      </c>
      <c r="S656" s="730"/>
      <c r="T656" s="730"/>
      <c r="U656" s="731"/>
      <c r="V656" s="730"/>
      <c r="AA656" s="192"/>
      <c r="AB656" s="192"/>
      <c r="AC656" s="14"/>
      <c r="AD656" s="14"/>
      <c r="AE656" s="14"/>
      <c r="AF656" s="14"/>
      <c r="AG656" s="14"/>
      <c r="AJ656" s="14"/>
      <c r="AK656" s="197"/>
      <c r="AL656" s="198"/>
      <c r="AM656" s="628"/>
      <c r="AN656" s="628"/>
      <c r="AO656" s="197"/>
      <c r="AP656" s="197"/>
      <c r="AQ656" s="628"/>
      <c r="AR656" s="628"/>
      <c r="AS656" s="628"/>
      <c r="AT656" s="628"/>
      <c r="AU656" s="626"/>
      <c r="AV656" s="626"/>
      <c r="AW656" s="626"/>
    </row>
    <row r="657" spans="1:49" ht="15.75">
      <c r="A657" s="228">
        <v>2</v>
      </c>
      <c r="B657" s="709" t="s">
        <v>148</v>
      </c>
      <c r="C657" s="740">
        <v>1661440</v>
      </c>
      <c r="D657" s="715">
        <v>196.361</v>
      </c>
      <c r="E657" s="693">
        <v>196.361</v>
      </c>
      <c r="F657" s="782">
        <f t="shared" si="61"/>
        <v>1</v>
      </c>
      <c r="G657" s="265"/>
      <c r="H657" s="52"/>
      <c r="I657" s="627">
        <v>1057100</v>
      </c>
      <c r="J657" s="627">
        <v>604340</v>
      </c>
      <c r="K657" s="585">
        <f aca="true" t="shared" si="62" ref="K657:K681">SUM(I657:J657)</f>
        <v>1661440</v>
      </c>
      <c r="L657" s="199"/>
      <c r="M657" s="726">
        <v>1057100</v>
      </c>
      <c r="N657" s="531">
        <f aca="true" t="shared" si="63" ref="N657:N682">M657*100/1000000</f>
        <v>105.71</v>
      </c>
      <c r="O657" s="532">
        <v>604340</v>
      </c>
      <c r="P657" s="531">
        <f aca="true" t="shared" si="64" ref="P657:P675">O657*150/1000000</f>
        <v>90.651</v>
      </c>
      <c r="Q657" s="530">
        <f aca="true" t="shared" si="65" ref="Q657:Q675">N657+P657</f>
        <v>196.361</v>
      </c>
      <c r="S657" s="730"/>
      <c r="T657" s="730"/>
      <c r="U657" s="731"/>
      <c r="V657" s="730"/>
      <c r="AA657" s="192"/>
      <c r="AB657" s="192"/>
      <c r="AC657" s="14"/>
      <c r="AD657" s="14"/>
      <c r="AE657" s="14"/>
      <c r="AF657" s="14"/>
      <c r="AG657" s="14"/>
      <c r="AJ657" s="14"/>
      <c r="AK657" s="197"/>
      <c r="AL657" s="198"/>
      <c r="AM657" s="628"/>
      <c r="AN657" s="628"/>
      <c r="AO657" s="197"/>
      <c r="AP657" s="197"/>
      <c r="AQ657" s="628"/>
      <c r="AR657" s="628"/>
      <c r="AS657" s="628"/>
      <c r="AT657" s="628"/>
      <c r="AU657" s="626"/>
      <c r="AV657" s="626"/>
      <c r="AW657" s="626"/>
    </row>
    <row r="658" spans="1:49" ht="15.75">
      <c r="A658" s="228">
        <v>3</v>
      </c>
      <c r="B658" s="709" t="s">
        <v>149</v>
      </c>
      <c r="C658" s="740">
        <v>1910920</v>
      </c>
      <c r="D658" s="715">
        <v>215.70999999999998</v>
      </c>
      <c r="E658" s="693">
        <v>215.70999999999998</v>
      </c>
      <c r="F658" s="782">
        <f t="shared" si="61"/>
        <v>1</v>
      </c>
      <c r="G658" s="265"/>
      <c r="H658" s="52"/>
      <c r="I658" s="627">
        <v>1418560</v>
      </c>
      <c r="J658" s="627">
        <v>492360</v>
      </c>
      <c r="K658" s="585">
        <f t="shared" si="62"/>
        <v>1910920</v>
      </c>
      <c r="L658" s="199"/>
      <c r="M658" s="726">
        <v>1418560</v>
      </c>
      <c r="N658" s="531">
        <f t="shared" si="63"/>
        <v>141.856</v>
      </c>
      <c r="O658" s="532">
        <v>492360</v>
      </c>
      <c r="P658" s="531">
        <f t="shared" si="64"/>
        <v>73.854</v>
      </c>
      <c r="Q658" s="530">
        <f t="shared" si="65"/>
        <v>215.70999999999998</v>
      </c>
      <c r="S658" s="730"/>
      <c r="T658" s="730"/>
      <c r="U658" s="731"/>
      <c r="V658" s="730"/>
      <c r="AA658" s="192"/>
      <c r="AB658" s="192"/>
      <c r="AC658" s="14"/>
      <c r="AD658" s="14"/>
      <c r="AE658" s="14"/>
      <c r="AF658" s="14"/>
      <c r="AG658" s="14"/>
      <c r="AJ658" s="14"/>
      <c r="AK658" s="197"/>
      <c r="AL658" s="198"/>
      <c r="AM658" s="628"/>
      <c r="AN658" s="628"/>
      <c r="AO658" s="197"/>
      <c r="AP658" s="197"/>
      <c r="AQ658" s="628"/>
      <c r="AR658" s="628"/>
      <c r="AS658" s="628"/>
      <c r="AT658" s="628"/>
      <c r="AU658" s="626"/>
      <c r="AV658" s="626"/>
      <c r="AW658" s="626"/>
    </row>
    <row r="659" spans="1:49" ht="15.75">
      <c r="A659" s="228">
        <v>4</v>
      </c>
      <c r="B659" s="709" t="s">
        <v>190</v>
      </c>
      <c r="C659" s="740">
        <v>1888260</v>
      </c>
      <c r="D659" s="715">
        <v>222.486</v>
      </c>
      <c r="E659" s="693">
        <v>222.486</v>
      </c>
      <c r="F659" s="782">
        <f t="shared" si="61"/>
        <v>1</v>
      </c>
      <c r="G659" s="265"/>
      <c r="H659" s="52"/>
      <c r="I659" s="627">
        <v>1215060</v>
      </c>
      <c r="J659" s="627">
        <v>673200</v>
      </c>
      <c r="K659" s="585">
        <f t="shared" si="62"/>
        <v>1888260</v>
      </c>
      <c r="L659" s="199"/>
      <c r="M659" s="726">
        <v>1215060</v>
      </c>
      <c r="N659" s="531">
        <f t="shared" si="63"/>
        <v>121.506</v>
      </c>
      <c r="O659" s="532">
        <v>673200</v>
      </c>
      <c r="P659" s="531">
        <f t="shared" si="64"/>
        <v>100.98</v>
      </c>
      <c r="Q659" s="530">
        <f t="shared" si="65"/>
        <v>222.486</v>
      </c>
      <c r="S659" s="730"/>
      <c r="T659" s="730"/>
      <c r="U659" s="731"/>
      <c r="V659" s="730"/>
      <c r="AA659" s="192"/>
      <c r="AB659" s="192"/>
      <c r="AC659" s="14"/>
      <c r="AD659" s="14"/>
      <c r="AE659" s="14"/>
      <c r="AF659" s="14"/>
      <c r="AG659" s="14"/>
      <c r="AJ659" s="14"/>
      <c r="AK659" s="197"/>
      <c r="AL659" s="198"/>
      <c r="AM659" s="628"/>
      <c r="AN659" s="628"/>
      <c r="AO659" s="197"/>
      <c r="AP659" s="197"/>
      <c r="AQ659" s="628"/>
      <c r="AR659" s="628"/>
      <c r="AS659" s="628"/>
      <c r="AT659" s="628"/>
      <c r="AU659" s="626"/>
      <c r="AV659" s="626"/>
      <c r="AW659" s="626"/>
    </row>
    <row r="660" spans="1:49" ht="15.75">
      <c r="A660" s="228">
        <v>5</v>
      </c>
      <c r="B660" s="709" t="s">
        <v>150</v>
      </c>
      <c r="C660" s="740">
        <v>776600</v>
      </c>
      <c r="D660" s="715">
        <v>87.417</v>
      </c>
      <c r="E660" s="693">
        <v>87.417</v>
      </c>
      <c r="F660" s="782">
        <f t="shared" si="61"/>
        <v>1</v>
      </c>
      <c r="G660" s="265"/>
      <c r="H660" s="52"/>
      <c r="I660" s="627">
        <v>581460</v>
      </c>
      <c r="J660" s="627">
        <v>195140</v>
      </c>
      <c r="K660" s="585">
        <f t="shared" si="62"/>
        <v>776600</v>
      </c>
      <c r="L660" s="199"/>
      <c r="M660" s="726">
        <v>581460</v>
      </c>
      <c r="N660" s="531">
        <f t="shared" si="63"/>
        <v>58.146</v>
      </c>
      <c r="O660" s="532">
        <v>195140</v>
      </c>
      <c r="P660" s="531">
        <f t="shared" si="64"/>
        <v>29.271</v>
      </c>
      <c r="Q660" s="530">
        <f t="shared" si="65"/>
        <v>87.417</v>
      </c>
      <c r="S660" s="730"/>
      <c r="T660" s="730"/>
      <c r="U660" s="731"/>
      <c r="V660" s="730"/>
      <c r="AA660" s="192"/>
      <c r="AB660" s="192"/>
      <c r="AC660" s="14"/>
      <c r="AD660" s="14"/>
      <c r="AE660" s="14"/>
      <c r="AF660" s="14"/>
      <c r="AG660" s="14"/>
      <c r="AJ660" s="14"/>
      <c r="AK660" s="197"/>
      <c r="AL660" s="198"/>
      <c r="AM660" s="628"/>
      <c r="AN660" s="628"/>
      <c r="AO660" s="197"/>
      <c r="AP660" s="197"/>
      <c r="AQ660" s="628"/>
      <c r="AR660" s="628"/>
      <c r="AS660" s="628"/>
      <c r="AT660" s="628"/>
      <c r="AU660" s="626"/>
      <c r="AV660" s="626"/>
      <c r="AW660" s="626"/>
    </row>
    <row r="661" spans="1:49" ht="15.75">
      <c r="A661" s="228">
        <v>6</v>
      </c>
      <c r="B661" s="709" t="s">
        <v>191</v>
      </c>
      <c r="C661" s="740">
        <v>1275780</v>
      </c>
      <c r="D661" s="715">
        <v>148.18099999999998</v>
      </c>
      <c r="E661" s="693">
        <v>148.18099999999998</v>
      </c>
      <c r="F661" s="782">
        <f t="shared" si="61"/>
        <v>1</v>
      </c>
      <c r="G661" s="265"/>
      <c r="H661" s="52"/>
      <c r="I661" s="627">
        <v>863720</v>
      </c>
      <c r="J661" s="627">
        <v>412060</v>
      </c>
      <c r="K661" s="585">
        <f t="shared" si="62"/>
        <v>1275780</v>
      </c>
      <c r="L661" s="199"/>
      <c r="M661" s="726">
        <v>863720</v>
      </c>
      <c r="N661" s="531">
        <f t="shared" si="63"/>
        <v>86.372</v>
      </c>
      <c r="O661" s="532">
        <v>412060</v>
      </c>
      <c r="P661" s="531">
        <f t="shared" si="64"/>
        <v>61.809</v>
      </c>
      <c r="Q661" s="530">
        <f t="shared" si="65"/>
        <v>148.18099999999998</v>
      </c>
      <c r="S661" s="730"/>
      <c r="T661" s="730"/>
      <c r="U661" s="731"/>
      <c r="V661" s="730"/>
      <c r="AA661" s="192"/>
      <c r="AB661" s="192"/>
      <c r="AC661" s="14"/>
      <c r="AD661" s="14"/>
      <c r="AE661" s="14"/>
      <c r="AF661" s="14"/>
      <c r="AG661" s="14"/>
      <c r="AJ661" s="14"/>
      <c r="AK661" s="197"/>
      <c r="AL661" s="198"/>
      <c r="AM661" s="628"/>
      <c r="AN661" s="628"/>
      <c r="AO661" s="197"/>
      <c r="AP661" s="197"/>
      <c r="AQ661" s="628"/>
      <c r="AR661" s="628"/>
      <c r="AS661" s="628"/>
      <c r="AT661" s="628"/>
      <c r="AU661" s="626"/>
      <c r="AV661" s="626"/>
      <c r="AW661" s="626"/>
    </row>
    <row r="662" spans="1:49" ht="15.75">
      <c r="A662" s="228">
        <v>7</v>
      </c>
      <c r="B662" s="709" t="s">
        <v>151</v>
      </c>
      <c r="C662" s="740">
        <v>776600</v>
      </c>
      <c r="D662" s="715">
        <v>93.852</v>
      </c>
      <c r="E662" s="693">
        <v>93.852</v>
      </c>
      <c r="F662" s="782">
        <f t="shared" si="61"/>
        <v>1</v>
      </c>
      <c r="G662" s="265"/>
      <c r="H662" s="52"/>
      <c r="I662" s="627">
        <v>452760</v>
      </c>
      <c r="J662" s="627">
        <v>323840</v>
      </c>
      <c r="K662" s="585">
        <f t="shared" si="62"/>
        <v>776600</v>
      </c>
      <c r="L662" s="199"/>
      <c r="M662" s="726">
        <v>452760</v>
      </c>
      <c r="N662" s="531">
        <f t="shared" si="63"/>
        <v>45.276</v>
      </c>
      <c r="O662" s="532">
        <v>323840</v>
      </c>
      <c r="P662" s="531">
        <f t="shared" si="64"/>
        <v>48.576</v>
      </c>
      <c r="Q662" s="530">
        <f t="shared" si="65"/>
        <v>93.852</v>
      </c>
      <c r="S662" s="730"/>
      <c r="T662" s="730"/>
      <c r="U662" s="731"/>
      <c r="V662" s="730"/>
      <c r="AA662" s="192"/>
      <c r="AB662" s="192"/>
      <c r="AC662" s="14"/>
      <c r="AD662" s="14"/>
      <c r="AE662" s="14"/>
      <c r="AF662" s="14"/>
      <c r="AG662" s="14"/>
      <c r="AJ662" s="14"/>
      <c r="AK662" s="197"/>
      <c r="AL662" s="198"/>
      <c r="AM662" s="628"/>
      <c r="AN662" s="628"/>
      <c r="AO662" s="197"/>
      <c r="AP662" s="197"/>
      <c r="AQ662" s="628"/>
      <c r="AR662" s="628"/>
      <c r="AS662" s="628"/>
      <c r="AT662" s="628"/>
      <c r="AU662" s="626"/>
      <c r="AV662" s="626"/>
      <c r="AW662" s="626"/>
    </row>
    <row r="663" spans="1:49" ht="15.75">
      <c r="A663" s="228">
        <v>8</v>
      </c>
      <c r="B663" s="709" t="s">
        <v>152</v>
      </c>
      <c r="C663" s="740">
        <v>2530000</v>
      </c>
      <c r="D663" s="715">
        <v>298.1</v>
      </c>
      <c r="E663" s="693">
        <v>298.1</v>
      </c>
      <c r="F663" s="782">
        <f t="shared" si="61"/>
        <v>1</v>
      </c>
      <c r="G663" s="265"/>
      <c r="H663" s="52"/>
      <c r="I663" s="627">
        <v>1628000</v>
      </c>
      <c r="J663" s="627">
        <v>902000</v>
      </c>
      <c r="K663" s="585">
        <f t="shared" si="62"/>
        <v>2530000</v>
      </c>
      <c r="L663" s="199"/>
      <c r="M663" s="726">
        <v>1628000</v>
      </c>
      <c r="N663" s="531">
        <f t="shared" si="63"/>
        <v>162.8</v>
      </c>
      <c r="O663" s="532">
        <v>902000</v>
      </c>
      <c r="P663" s="531">
        <f t="shared" si="64"/>
        <v>135.3</v>
      </c>
      <c r="Q663" s="530">
        <f t="shared" si="65"/>
        <v>298.1</v>
      </c>
      <c r="S663" s="730"/>
      <c r="T663" s="730"/>
      <c r="U663" s="731"/>
      <c r="V663" s="730"/>
      <c r="AA663" s="192"/>
      <c r="AB663" s="192"/>
      <c r="AC663" s="14"/>
      <c r="AD663" s="14"/>
      <c r="AE663" s="14"/>
      <c r="AF663" s="14"/>
      <c r="AG663" s="14"/>
      <c r="AJ663" s="14"/>
      <c r="AK663" s="197"/>
      <c r="AL663" s="198"/>
      <c r="AM663" s="628"/>
      <c r="AN663" s="628"/>
      <c r="AO663" s="197"/>
      <c r="AP663" s="197"/>
      <c r="AQ663" s="628"/>
      <c r="AR663" s="628"/>
      <c r="AS663" s="628"/>
      <c r="AT663" s="628"/>
      <c r="AU663" s="626"/>
      <c r="AV663" s="626"/>
      <c r="AW663" s="626"/>
    </row>
    <row r="664" spans="1:49" ht="15.75">
      <c r="A664" s="228">
        <v>9</v>
      </c>
      <c r="B664" s="709" t="s">
        <v>153</v>
      </c>
      <c r="C664" s="740">
        <v>982740</v>
      </c>
      <c r="D664" s="715">
        <v>112.299</v>
      </c>
      <c r="E664" s="693">
        <v>112.299</v>
      </c>
      <c r="F664" s="782">
        <f t="shared" si="61"/>
        <v>1</v>
      </c>
      <c r="G664" s="265"/>
      <c r="H664" s="52"/>
      <c r="I664" s="627">
        <v>702240</v>
      </c>
      <c r="J664" s="627">
        <v>280500</v>
      </c>
      <c r="K664" s="585">
        <f t="shared" si="62"/>
        <v>982740</v>
      </c>
      <c r="L664" s="199"/>
      <c r="M664" s="726">
        <v>702240</v>
      </c>
      <c r="N664" s="531">
        <f t="shared" si="63"/>
        <v>70.224</v>
      </c>
      <c r="O664" s="532">
        <v>280500</v>
      </c>
      <c r="P664" s="531">
        <f t="shared" si="64"/>
        <v>42.075</v>
      </c>
      <c r="Q664" s="530">
        <f t="shared" si="65"/>
        <v>112.299</v>
      </c>
      <c r="S664" s="730"/>
      <c r="T664" s="730"/>
      <c r="U664" s="731"/>
      <c r="V664" s="730"/>
      <c r="AA664" s="192"/>
      <c r="AB664" s="192"/>
      <c r="AC664" s="14"/>
      <c r="AD664" s="14"/>
      <c r="AE664" s="14"/>
      <c r="AF664" s="14"/>
      <c r="AG664" s="14"/>
      <c r="AJ664" s="14"/>
      <c r="AK664" s="197"/>
      <c r="AL664" s="198"/>
      <c r="AM664" s="628"/>
      <c r="AN664" s="628"/>
      <c r="AO664" s="197"/>
      <c r="AP664" s="197"/>
      <c r="AQ664" s="628"/>
      <c r="AR664" s="628"/>
      <c r="AS664" s="628"/>
      <c r="AT664" s="628"/>
      <c r="AU664" s="626"/>
      <c r="AV664" s="626"/>
      <c r="AW664" s="626"/>
    </row>
    <row r="665" spans="1:49" ht="15.75">
      <c r="A665" s="228">
        <v>10</v>
      </c>
      <c r="B665" s="709" t="s">
        <v>154</v>
      </c>
      <c r="C665" s="740">
        <v>2058100</v>
      </c>
      <c r="D665" s="715">
        <v>243.991</v>
      </c>
      <c r="E665" s="693">
        <v>243.991</v>
      </c>
      <c r="F665" s="782">
        <f t="shared" si="61"/>
        <v>1</v>
      </c>
      <c r="G665" s="265"/>
      <c r="H665" s="52"/>
      <c r="I665" s="627">
        <v>1294480</v>
      </c>
      <c r="J665" s="627">
        <v>763620</v>
      </c>
      <c r="K665" s="585">
        <f t="shared" si="62"/>
        <v>2058100</v>
      </c>
      <c r="L665" s="199"/>
      <c r="M665" s="726">
        <v>1294480</v>
      </c>
      <c r="N665" s="531">
        <f t="shared" si="63"/>
        <v>129.448</v>
      </c>
      <c r="O665" s="532">
        <v>763620</v>
      </c>
      <c r="P665" s="531">
        <f t="shared" si="64"/>
        <v>114.543</v>
      </c>
      <c r="Q665" s="530">
        <f t="shared" si="65"/>
        <v>243.991</v>
      </c>
      <c r="S665" s="730"/>
      <c r="T665" s="730"/>
      <c r="U665" s="731"/>
      <c r="V665" s="730"/>
      <c r="AA665" s="192"/>
      <c r="AB665" s="192"/>
      <c r="AC665" s="14"/>
      <c r="AD665" s="14"/>
      <c r="AE665" s="14"/>
      <c r="AF665" s="14"/>
      <c r="AG665" s="14"/>
      <c r="AJ665" s="14"/>
      <c r="AK665" s="197"/>
      <c r="AL665" s="198"/>
      <c r="AM665" s="628"/>
      <c r="AN665" s="628"/>
      <c r="AO665" s="197"/>
      <c r="AP665" s="197"/>
      <c r="AQ665" s="628"/>
      <c r="AR665" s="628"/>
      <c r="AS665" s="628"/>
      <c r="AT665" s="628"/>
      <c r="AU665" s="626"/>
      <c r="AV665" s="626"/>
      <c r="AW665" s="626"/>
    </row>
    <row r="666" spans="1:49" ht="15.75">
      <c r="A666" s="228">
        <v>11</v>
      </c>
      <c r="B666" s="709" t="s">
        <v>155</v>
      </c>
      <c r="C666" s="740">
        <v>835780</v>
      </c>
      <c r="D666" s="715">
        <v>100.969</v>
      </c>
      <c r="E666" s="693">
        <v>100.969</v>
      </c>
      <c r="F666" s="782">
        <f t="shared" si="61"/>
        <v>1</v>
      </c>
      <c r="G666" s="265"/>
      <c r="H666" s="52"/>
      <c r="I666" s="627">
        <v>487960</v>
      </c>
      <c r="J666" s="627">
        <v>347820</v>
      </c>
      <c r="K666" s="585">
        <f t="shared" si="62"/>
        <v>835780</v>
      </c>
      <c r="L666" s="199"/>
      <c r="M666" s="726">
        <v>487960</v>
      </c>
      <c r="N666" s="531">
        <f t="shared" si="63"/>
        <v>48.796</v>
      </c>
      <c r="O666" s="532">
        <v>347820</v>
      </c>
      <c r="P666" s="531">
        <f t="shared" si="64"/>
        <v>52.173</v>
      </c>
      <c r="Q666" s="530">
        <f t="shared" si="65"/>
        <v>100.969</v>
      </c>
      <c r="S666" s="730"/>
      <c r="T666" s="730"/>
      <c r="U666" s="731"/>
      <c r="V666" s="730"/>
      <c r="AA666" s="192"/>
      <c r="AB666" s="192"/>
      <c r="AC666" s="14"/>
      <c r="AD666" s="14"/>
      <c r="AE666" s="14"/>
      <c r="AF666" s="14"/>
      <c r="AG666" s="14"/>
      <c r="AJ666" s="14"/>
      <c r="AK666" s="197"/>
      <c r="AL666" s="198"/>
      <c r="AM666" s="628"/>
      <c r="AN666" s="628"/>
      <c r="AO666" s="197"/>
      <c r="AP666" s="197"/>
      <c r="AQ666" s="628"/>
      <c r="AR666" s="628"/>
      <c r="AS666" s="628"/>
      <c r="AT666" s="628"/>
      <c r="AU666" s="626"/>
      <c r="AV666" s="626"/>
      <c r="AW666" s="626"/>
    </row>
    <row r="667" spans="1:49" ht="15.75">
      <c r="A667" s="228">
        <v>12</v>
      </c>
      <c r="B667" s="709" t="s">
        <v>192</v>
      </c>
      <c r="C667" s="740">
        <v>550880</v>
      </c>
      <c r="D667" s="715">
        <v>65.483</v>
      </c>
      <c r="E667" s="693">
        <v>65.483</v>
      </c>
      <c r="F667" s="782">
        <f t="shared" si="61"/>
        <v>1</v>
      </c>
      <c r="G667" s="265"/>
      <c r="H667" s="52"/>
      <c r="I667" s="627">
        <v>342980</v>
      </c>
      <c r="J667" s="627">
        <v>207900</v>
      </c>
      <c r="K667" s="585">
        <f t="shared" si="62"/>
        <v>550880</v>
      </c>
      <c r="L667" s="199"/>
      <c r="M667" s="726">
        <v>342980</v>
      </c>
      <c r="N667" s="531">
        <f t="shared" si="63"/>
        <v>34.298</v>
      </c>
      <c r="O667" s="532">
        <v>207900</v>
      </c>
      <c r="P667" s="531">
        <f t="shared" si="64"/>
        <v>31.185</v>
      </c>
      <c r="Q667" s="530">
        <f t="shared" si="65"/>
        <v>65.483</v>
      </c>
      <c r="S667" s="730"/>
      <c r="T667" s="730"/>
      <c r="U667" s="731"/>
      <c r="V667" s="730"/>
      <c r="AA667" s="192"/>
      <c r="AB667" s="192"/>
      <c r="AC667" s="14"/>
      <c r="AD667" s="14"/>
      <c r="AE667" s="14"/>
      <c r="AF667" s="14"/>
      <c r="AG667" s="14"/>
      <c r="AJ667" s="14"/>
      <c r="AK667" s="197"/>
      <c r="AL667" s="198"/>
      <c r="AM667" s="628"/>
      <c r="AN667" s="628"/>
      <c r="AO667" s="197"/>
      <c r="AP667" s="197"/>
      <c r="AQ667" s="628"/>
      <c r="AR667" s="628"/>
      <c r="AS667" s="628"/>
      <c r="AT667" s="628"/>
      <c r="AU667" s="626"/>
      <c r="AV667" s="626"/>
      <c r="AW667" s="626"/>
    </row>
    <row r="668" spans="1:49" ht="15.75">
      <c r="A668" s="228">
        <v>13</v>
      </c>
      <c r="B668" s="709" t="s">
        <v>156</v>
      </c>
      <c r="C668" s="740">
        <v>1434620</v>
      </c>
      <c r="D668" s="715">
        <v>168.531</v>
      </c>
      <c r="E668" s="693">
        <v>168.531</v>
      </c>
      <c r="F668" s="782">
        <f t="shared" si="61"/>
        <v>1</v>
      </c>
      <c r="G668" s="265"/>
      <c r="H668" s="52"/>
      <c r="I668" s="627">
        <v>933240</v>
      </c>
      <c r="J668" s="627">
        <v>501380</v>
      </c>
      <c r="K668" s="585">
        <f t="shared" si="62"/>
        <v>1434620</v>
      </c>
      <c r="L668" s="199"/>
      <c r="M668" s="726">
        <v>933240</v>
      </c>
      <c r="N668" s="531">
        <f t="shared" si="63"/>
        <v>93.324</v>
      </c>
      <c r="O668" s="532">
        <v>501380</v>
      </c>
      <c r="P668" s="531">
        <f t="shared" si="64"/>
        <v>75.207</v>
      </c>
      <c r="Q668" s="530">
        <f t="shared" si="65"/>
        <v>168.531</v>
      </c>
      <c r="S668" s="730"/>
      <c r="T668" s="730"/>
      <c r="U668" s="731"/>
      <c r="V668" s="730"/>
      <c r="AA668" s="192"/>
      <c r="AB668" s="192"/>
      <c r="AC668" s="14"/>
      <c r="AD668" s="14"/>
      <c r="AE668" s="14"/>
      <c r="AF668" s="14"/>
      <c r="AG668" s="14"/>
      <c r="AJ668" s="14"/>
      <c r="AK668" s="197"/>
      <c r="AL668" s="198"/>
      <c r="AM668" s="628"/>
      <c r="AN668" s="628"/>
      <c r="AO668" s="197"/>
      <c r="AP668" s="197"/>
      <c r="AQ668" s="628"/>
      <c r="AR668" s="628"/>
      <c r="AS668" s="628"/>
      <c r="AT668" s="628"/>
      <c r="AU668" s="626"/>
      <c r="AV668" s="626"/>
      <c r="AW668" s="626"/>
    </row>
    <row r="669" spans="1:49" ht="15.75">
      <c r="A669" s="228">
        <v>14</v>
      </c>
      <c r="B669" s="709" t="s">
        <v>157</v>
      </c>
      <c r="C669" s="740">
        <v>163680</v>
      </c>
      <c r="D669" s="715">
        <v>18.656</v>
      </c>
      <c r="E669" s="693">
        <v>18.656</v>
      </c>
      <c r="F669" s="782">
        <f t="shared" si="61"/>
        <v>1</v>
      </c>
      <c r="G669" s="265"/>
      <c r="H669" s="52"/>
      <c r="I669" s="627">
        <v>117920</v>
      </c>
      <c r="J669" s="627">
        <v>45760</v>
      </c>
      <c r="K669" s="585">
        <f t="shared" si="62"/>
        <v>163680</v>
      </c>
      <c r="L669" s="199"/>
      <c r="M669" s="726">
        <v>117920</v>
      </c>
      <c r="N669" s="531">
        <f t="shared" si="63"/>
        <v>11.792</v>
      </c>
      <c r="O669" s="532">
        <v>45760</v>
      </c>
      <c r="P669" s="531">
        <f t="shared" si="64"/>
        <v>6.864</v>
      </c>
      <c r="Q669" s="530">
        <f t="shared" si="65"/>
        <v>18.656</v>
      </c>
      <c r="S669" s="730"/>
      <c r="T669" s="730"/>
      <c r="U669" s="731"/>
      <c r="V669" s="730"/>
      <c r="AA669" s="192"/>
      <c r="AB669" s="192"/>
      <c r="AC669" s="14"/>
      <c r="AD669" s="14"/>
      <c r="AE669" s="14"/>
      <c r="AF669" s="14"/>
      <c r="AG669" s="14"/>
      <c r="AJ669" s="14"/>
      <c r="AK669" s="197"/>
      <c r="AL669" s="198"/>
      <c r="AM669" s="628"/>
      <c r="AN669" s="628"/>
      <c r="AO669" s="197"/>
      <c r="AP669" s="197"/>
      <c r="AQ669" s="628"/>
      <c r="AR669" s="628"/>
      <c r="AS669" s="628"/>
      <c r="AT669" s="628"/>
      <c r="AU669" s="626"/>
      <c r="AV669" s="626"/>
      <c r="AW669" s="626"/>
    </row>
    <row r="670" spans="1:49" ht="15.75">
      <c r="A670" s="228">
        <v>15</v>
      </c>
      <c r="B670" s="709" t="s">
        <v>158</v>
      </c>
      <c r="C670" s="740">
        <v>1236180</v>
      </c>
      <c r="D670" s="715">
        <v>147.356</v>
      </c>
      <c r="E670" s="693">
        <v>147.356</v>
      </c>
      <c r="F670" s="782">
        <f t="shared" si="61"/>
        <v>1</v>
      </c>
      <c r="G670" s="265"/>
      <c r="H670" s="52"/>
      <c r="I670" s="627">
        <v>761420</v>
      </c>
      <c r="J670" s="627">
        <v>474760</v>
      </c>
      <c r="K670" s="585">
        <f t="shared" si="62"/>
        <v>1236180</v>
      </c>
      <c r="L670" s="199"/>
      <c r="M670" s="726">
        <v>761420</v>
      </c>
      <c r="N670" s="531">
        <f t="shared" si="63"/>
        <v>76.142</v>
      </c>
      <c r="O670" s="532">
        <v>474760</v>
      </c>
      <c r="P670" s="531">
        <f t="shared" si="64"/>
        <v>71.214</v>
      </c>
      <c r="Q670" s="530">
        <f t="shared" si="65"/>
        <v>147.356</v>
      </c>
      <c r="S670" s="730"/>
      <c r="T670" s="730"/>
      <c r="U670" s="731"/>
      <c r="V670" s="730"/>
      <c r="AA670" s="192"/>
      <c r="AB670" s="192"/>
      <c r="AC670" s="14"/>
      <c r="AD670" s="14"/>
      <c r="AE670" s="14"/>
      <c r="AF670" s="14"/>
      <c r="AG670" s="14"/>
      <c r="AJ670" s="14"/>
      <c r="AK670" s="197"/>
      <c r="AL670" s="198"/>
      <c r="AM670" s="628"/>
      <c r="AN670" s="628"/>
      <c r="AO670" s="197"/>
      <c r="AP670" s="197"/>
      <c r="AQ670" s="628"/>
      <c r="AR670" s="628"/>
      <c r="AS670" s="628"/>
      <c r="AT670" s="628"/>
      <c r="AU670" s="626"/>
      <c r="AV670" s="626"/>
      <c r="AW670" s="626"/>
    </row>
    <row r="671" spans="1:49" ht="15.75">
      <c r="A671" s="228">
        <v>16</v>
      </c>
      <c r="B671" s="709" t="s">
        <v>193</v>
      </c>
      <c r="C671" s="740">
        <v>2035220</v>
      </c>
      <c r="D671" s="715">
        <v>241.274</v>
      </c>
      <c r="E671" s="693">
        <v>241.274</v>
      </c>
      <c r="F671" s="782">
        <f t="shared" si="61"/>
        <v>1</v>
      </c>
      <c r="G671" s="265"/>
      <c r="H671" s="52"/>
      <c r="I671" s="627">
        <v>1280180</v>
      </c>
      <c r="J671" s="627">
        <v>755040</v>
      </c>
      <c r="K671" s="585">
        <f t="shared" si="62"/>
        <v>2035220</v>
      </c>
      <c r="L671" s="199"/>
      <c r="M671" s="726">
        <v>1280180</v>
      </c>
      <c r="N671" s="531">
        <f t="shared" si="63"/>
        <v>128.018</v>
      </c>
      <c r="O671" s="532">
        <v>755040</v>
      </c>
      <c r="P671" s="531">
        <f t="shared" si="64"/>
        <v>113.256</v>
      </c>
      <c r="Q671" s="530">
        <f t="shared" si="65"/>
        <v>241.274</v>
      </c>
      <c r="S671" s="730"/>
      <c r="T671" s="730"/>
      <c r="U671" s="731"/>
      <c r="V671" s="730"/>
      <c r="AA671" s="192"/>
      <c r="AB671" s="192"/>
      <c r="AC671" s="14"/>
      <c r="AD671" s="14"/>
      <c r="AE671" s="14"/>
      <c r="AF671" s="14"/>
      <c r="AG671" s="14"/>
      <c r="AJ671" s="14"/>
      <c r="AK671" s="197"/>
      <c r="AL671" s="198"/>
      <c r="AM671" s="628"/>
      <c r="AN671" s="628"/>
      <c r="AO671" s="197"/>
      <c r="AP671" s="197"/>
      <c r="AQ671" s="628"/>
      <c r="AR671" s="628"/>
      <c r="AS671" s="628"/>
      <c r="AT671" s="628"/>
      <c r="AU671" s="626"/>
      <c r="AV671" s="626"/>
      <c r="AW671" s="626"/>
    </row>
    <row r="672" spans="1:49" ht="15.75">
      <c r="A672" s="228">
        <v>17</v>
      </c>
      <c r="B672" s="709" t="s">
        <v>159</v>
      </c>
      <c r="C672" s="740">
        <v>490380</v>
      </c>
      <c r="D672" s="715">
        <v>57.563</v>
      </c>
      <c r="E672" s="693">
        <v>57.563</v>
      </c>
      <c r="F672" s="782">
        <f t="shared" si="61"/>
        <v>1</v>
      </c>
      <c r="G672" s="265"/>
      <c r="H672" s="52"/>
      <c r="I672" s="627">
        <v>319880</v>
      </c>
      <c r="J672" s="627">
        <v>170500</v>
      </c>
      <c r="K672" s="585">
        <f t="shared" si="62"/>
        <v>490380</v>
      </c>
      <c r="L672" s="199"/>
      <c r="M672" s="726">
        <v>319880</v>
      </c>
      <c r="N672" s="531">
        <f t="shared" si="63"/>
        <v>31.988</v>
      </c>
      <c r="O672" s="532">
        <v>170500</v>
      </c>
      <c r="P672" s="531">
        <f t="shared" si="64"/>
        <v>25.575</v>
      </c>
      <c r="Q672" s="530">
        <f t="shared" si="65"/>
        <v>57.563</v>
      </c>
      <c r="S672" s="730"/>
      <c r="T672" s="730"/>
      <c r="U672" s="731"/>
      <c r="V672" s="730"/>
      <c r="AA672" s="192"/>
      <c r="AB672" s="192"/>
      <c r="AC672" s="14"/>
      <c r="AD672" s="14"/>
      <c r="AE672" s="14"/>
      <c r="AF672" s="14"/>
      <c r="AG672" s="14"/>
      <c r="AJ672" s="14"/>
      <c r="AK672" s="197"/>
      <c r="AL672" s="198"/>
      <c r="AM672" s="628"/>
      <c r="AN672" s="628"/>
      <c r="AO672" s="197"/>
      <c r="AP672" s="197"/>
      <c r="AQ672" s="628"/>
      <c r="AR672" s="628"/>
      <c r="AS672" s="628"/>
      <c r="AT672" s="628"/>
      <c r="AU672" s="626"/>
      <c r="AV672" s="626"/>
      <c r="AW672" s="626"/>
    </row>
    <row r="673" spans="1:49" ht="15.75">
      <c r="A673" s="228">
        <v>18</v>
      </c>
      <c r="B673" s="709" t="s">
        <v>160</v>
      </c>
      <c r="C673" s="740">
        <v>4080560</v>
      </c>
      <c r="D673" s="715">
        <v>483.20799999999997</v>
      </c>
      <c r="E673" s="693">
        <v>483.20799999999997</v>
      </c>
      <c r="F673" s="782">
        <f t="shared" si="61"/>
        <v>1</v>
      </c>
      <c r="G673" s="265"/>
      <c r="H673" s="52"/>
      <c r="I673" s="627">
        <v>2577520</v>
      </c>
      <c r="J673" s="627">
        <v>1503040</v>
      </c>
      <c r="K673" s="585">
        <f t="shared" si="62"/>
        <v>4080560</v>
      </c>
      <c r="L673" s="199"/>
      <c r="M673" s="726">
        <v>2577520</v>
      </c>
      <c r="N673" s="531">
        <f t="shared" si="63"/>
        <v>257.752</v>
      </c>
      <c r="O673" s="532">
        <v>1503040</v>
      </c>
      <c r="P673" s="531">
        <f t="shared" si="64"/>
        <v>225.456</v>
      </c>
      <c r="Q673" s="530">
        <f t="shared" si="65"/>
        <v>483.20799999999997</v>
      </c>
      <c r="S673" s="730"/>
      <c r="T673" s="730"/>
      <c r="U673" s="731"/>
      <c r="V673" s="730"/>
      <c r="AA673" s="192"/>
      <c r="AB673" s="192"/>
      <c r="AC673" s="14"/>
      <c r="AD673" s="14"/>
      <c r="AE673" s="14"/>
      <c r="AF673" s="14"/>
      <c r="AG673" s="14"/>
      <c r="AJ673" s="14"/>
      <c r="AK673" s="197"/>
      <c r="AL673" s="198"/>
      <c r="AM673" s="628"/>
      <c r="AN673" s="628"/>
      <c r="AO673" s="197"/>
      <c r="AP673" s="197"/>
      <c r="AQ673" s="628"/>
      <c r="AR673" s="628"/>
      <c r="AS673" s="628"/>
      <c r="AT673" s="628"/>
      <c r="AU673" s="626"/>
      <c r="AV673" s="626"/>
      <c r="AW673" s="626"/>
    </row>
    <row r="674" spans="1:49" ht="15.75">
      <c r="A674" s="244">
        <v>19</v>
      </c>
      <c r="B674" s="709" t="s">
        <v>161</v>
      </c>
      <c r="C674" s="740">
        <v>1211980</v>
      </c>
      <c r="D674" s="715">
        <v>144.28699999999998</v>
      </c>
      <c r="E674" s="693">
        <v>144.28699999999998</v>
      </c>
      <c r="F674" s="782">
        <f t="shared" si="61"/>
        <v>1</v>
      </c>
      <c r="G674" s="265"/>
      <c r="H674" s="52"/>
      <c r="I674" s="627">
        <v>750200</v>
      </c>
      <c r="J674" s="627">
        <v>461780</v>
      </c>
      <c r="K674" s="585">
        <f t="shared" si="62"/>
        <v>1211980</v>
      </c>
      <c r="L674" s="199"/>
      <c r="M674" s="726">
        <v>750200</v>
      </c>
      <c r="N674" s="531">
        <f t="shared" si="63"/>
        <v>75.02</v>
      </c>
      <c r="O674" s="532">
        <v>461780</v>
      </c>
      <c r="P674" s="531">
        <f t="shared" si="64"/>
        <v>69.267</v>
      </c>
      <c r="Q674" s="530">
        <f t="shared" si="65"/>
        <v>144.28699999999998</v>
      </c>
      <c r="S674" s="730"/>
      <c r="T674" s="730"/>
      <c r="U674" s="731"/>
      <c r="V674" s="730"/>
      <c r="AA674" s="192"/>
      <c r="AB674" s="192"/>
      <c r="AC674" s="14"/>
      <c r="AD674" s="14"/>
      <c r="AE674" s="14"/>
      <c r="AF674" s="14"/>
      <c r="AG674" s="14"/>
      <c r="AJ674" s="14"/>
      <c r="AK674" s="197"/>
      <c r="AL674" s="198"/>
      <c r="AM674" s="628"/>
      <c r="AN674" s="628"/>
      <c r="AO674" s="197"/>
      <c r="AP674" s="197"/>
      <c r="AQ674" s="628"/>
      <c r="AR674" s="628"/>
      <c r="AS674" s="628"/>
      <c r="AT674" s="628"/>
      <c r="AU674" s="626"/>
      <c r="AV674" s="626"/>
      <c r="AW674" s="626"/>
    </row>
    <row r="675" spans="1:49" ht="15.75">
      <c r="A675" s="244">
        <v>20</v>
      </c>
      <c r="B675" s="709" t="s">
        <v>175</v>
      </c>
      <c r="C675" s="741">
        <v>1437040</v>
      </c>
      <c r="D675" s="720">
        <v>169.84</v>
      </c>
      <c r="E675" s="693">
        <v>169.84</v>
      </c>
      <c r="F675" s="782">
        <f t="shared" si="61"/>
        <v>1</v>
      </c>
      <c r="G675" s="265"/>
      <c r="H675" s="52"/>
      <c r="I675" s="627">
        <v>914320</v>
      </c>
      <c r="J675" s="627">
        <v>522720</v>
      </c>
      <c r="K675" s="585">
        <f t="shared" si="62"/>
        <v>1437040</v>
      </c>
      <c r="L675" s="199"/>
      <c r="M675" s="726">
        <v>914320</v>
      </c>
      <c r="N675" s="531">
        <f t="shared" si="63"/>
        <v>91.432</v>
      </c>
      <c r="O675" s="532">
        <v>522720</v>
      </c>
      <c r="P675" s="531">
        <f t="shared" si="64"/>
        <v>78.408</v>
      </c>
      <c r="Q675" s="530">
        <f t="shared" si="65"/>
        <v>169.84</v>
      </c>
      <c r="S675" s="730"/>
      <c r="T675" s="730"/>
      <c r="U675" s="731"/>
      <c r="V675" s="730"/>
      <c r="AA675" s="192"/>
      <c r="AB675" s="192"/>
      <c r="AC675" s="14"/>
      <c r="AD675" s="14"/>
      <c r="AE675" s="14"/>
      <c r="AF675" s="14"/>
      <c r="AG675" s="14"/>
      <c r="AJ675" s="14"/>
      <c r="AK675" s="197"/>
      <c r="AL675" s="198"/>
      <c r="AM675" s="628"/>
      <c r="AN675" s="628"/>
      <c r="AO675" s="197"/>
      <c r="AP675" s="197"/>
      <c r="AQ675" s="628"/>
      <c r="AR675" s="628"/>
      <c r="AS675" s="628"/>
      <c r="AT675" s="628"/>
      <c r="AU675" s="626"/>
      <c r="AV675" s="626"/>
      <c r="AW675" s="626"/>
    </row>
    <row r="676" spans="1:49" ht="15.75">
      <c r="A676" s="244">
        <v>21</v>
      </c>
      <c r="B676" s="709" t="s">
        <v>224</v>
      </c>
      <c r="C676" s="741">
        <v>3129940</v>
      </c>
      <c r="D676" s="720">
        <v>374.605</v>
      </c>
      <c r="E676" s="693">
        <v>374.605</v>
      </c>
      <c r="F676" s="782">
        <f aca="true" t="shared" si="66" ref="F676:F681">E676/D676</f>
        <v>1</v>
      </c>
      <c r="G676" s="265"/>
      <c r="H676" s="52"/>
      <c r="I676" s="627">
        <v>1897720</v>
      </c>
      <c r="J676" s="627">
        <v>1232220</v>
      </c>
      <c r="K676" s="585">
        <f t="shared" si="62"/>
        <v>3129940</v>
      </c>
      <c r="L676" s="199"/>
      <c r="M676" s="726">
        <v>1897720</v>
      </c>
      <c r="N676" s="531">
        <f aca="true" t="shared" si="67" ref="N676:N681">M676*100/1000000</f>
        <v>189.772</v>
      </c>
      <c r="O676" s="532">
        <v>1232220</v>
      </c>
      <c r="P676" s="531">
        <f aca="true" t="shared" si="68" ref="P676:P682">O676*150/1000000</f>
        <v>184.833</v>
      </c>
      <c r="Q676" s="530">
        <f aca="true" t="shared" si="69" ref="Q676:Q682">N676+P676</f>
        <v>374.605</v>
      </c>
      <c r="S676" s="730"/>
      <c r="T676" s="730"/>
      <c r="U676" s="731"/>
      <c r="V676" s="730"/>
      <c r="AA676" s="192"/>
      <c r="AB676" s="192"/>
      <c r="AC676" s="14"/>
      <c r="AD676" s="14"/>
      <c r="AE676" s="14"/>
      <c r="AF676" s="14"/>
      <c r="AG676" s="14"/>
      <c r="AJ676" s="14"/>
      <c r="AK676" s="197"/>
      <c r="AL676" s="198"/>
      <c r="AM676" s="628"/>
      <c r="AN676" s="628"/>
      <c r="AO676" s="197"/>
      <c r="AP676" s="197"/>
      <c r="AQ676" s="628"/>
      <c r="AR676" s="628"/>
      <c r="AS676" s="628"/>
      <c r="AT676" s="628"/>
      <c r="AU676" s="626"/>
      <c r="AV676" s="626"/>
      <c r="AW676" s="626"/>
    </row>
    <row r="677" spans="1:49" ht="15.75">
      <c r="A677" s="244">
        <v>22</v>
      </c>
      <c r="B677" s="709" t="s">
        <v>225</v>
      </c>
      <c r="C677" s="741">
        <v>936100</v>
      </c>
      <c r="D677" s="720">
        <v>100.727</v>
      </c>
      <c r="E677" s="693">
        <v>100.727</v>
      </c>
      <c r="F677" s="782">
        <f t="shared" si="66"/>
        <v>1</v>
      </c>
      <c r="G677" s="265"/>
      <c r="H677" s="52"/>
      <c r="I677" s="627">
        <v>793760</v>
      </c>
      <c r="J677" s="627">
        <v>142340</v>
      </c>
      <c r="K677" s="585">
        <f t="shared" si="62"/>
        <v>936100</v>
      </c>
      <c r="L677" s="199"/>
      <c r="M677" s="726">
        <v>793760</v>
      </c>
      <c r="N677" s="531">
        <f t="shared" si="67"/>
        <v>79.376</v>
      </c>
      <c r="O677" s="532">
        <v>142340</v>
      </c>
      <c r="P677" s="531">
        <f t="shared" si="68"/>
        <v>21.351</v>
      </c>
      <c r="Q677" s="530">
        <f t="shared" si="69"/>
        <v>100.727</v>
      </c>
      <c r="S677" s="730"/>
      <c r="T677" s="730"/>
      <c r="U677" s="731"/>
      <c r="V677" s="730"/>
      <c r="AA677" s="192"/>
      <c r="AB677" s="192"/>
      <c r="AC677" s="14"/>
      <c r="AD677" s="14"/>
      <c r="AE677" s="14"/>
      <c r="AF677" s="14"/>
      <c r="AG677" s="14"/>
      <c r="AJ677" s="14"/>
      <c r="AK677" s="197"/>
      <c r="AL677" s="198"/>
      <c r="AM677" s="628"/>
      <c r="AN677" s="628"/>
      <c r="AO677" s="197"/>
      <c r="AP677" s="197"/>
      <c r="AQ677" s="628"/>
      <c r="AR677" s="628"/>
      <c r="AS677" s="628"/>
      <c r="AT677" s="628"/>
      <c r="AU677" s="626"/>
      <c r="AV677" s="626"/>
      <c r="AW677" s="626"/>
    </row>
    <row r="678" spans="1:49" ht="15.75">
      <c r="A678" s="244">
        <v>23</v>
      </c>
      <c r="B678" s="709" t="s">
        <v>226</v>
      </c>
      <c r="C678" s="741">
        <v>725780</v>
      </c>
      <c r="D678" s="720">
        <v>86.93299999999999</v>
      </c>
      <c r="E678" s="693">
        <v>86.93299999999999</v>
      </c>
      <c r="F678" s="782">
        <f t="shared" si="66"/>
        <v>1</v>
      </c>
      <c r="G678" s="265"/>
      <c r="H678" s="52"/>
      <c r="I678" s="627">
        <v>438680</v>
      </c>
      <c r="J678" s="627">
        <v>287100</v>
      </c>
      <c r="K678" s="585">
        <f t="shared" si="62"/>
        <v>725780</v>
      </c>
      <c r="L678" s="199"/>
      <c r="M678" s="726">
        <v>438680</v>
      </c>
      <c r="N678" s="531">
        <f t="shared" si="67"/>
        <v>43.868</v>
      </c>
      <c r="O678" s="532">
        <v>287100</v>
      </c>
      <c r="P678" s="531">
        <f t="shared" si="68"/>
        <v>43.065</v>
      </c>
      <c r="Q678" s="530">
        <f t="shared" si="69"/>
        <v>86.93299999999999</v>
      </c>
      <c r="S678" s="730"/>
      <c r="T678" s="730"/>
      <c r="U678" s="731"/>
      <c r="V678" s="730"/>
      <c r="AA678" s="192"/>
      <c r="AB678" s="192"/>
      <c r="AC678" s="14"/>
      <c r="AD678" s="14"/>
      <c r="AE678" s="14"/>
      <c r="AF678" s="14"/>
      <c r="AG678" s="14"/>
      <c r="AJ678" s="14"/>
      <c r="AK678" s="197"/>
      <c r="AL678" s="198"/>
      <c r="AM678" s="628"/>
      <c r="AN678" s="628"/>
      <c r="AO678" s="197"/>
      <c r="AP678" s="197"/>
      <c r="AQ678" s="628"/>
      <c r="AR678" s="628"/>
      <c r="AS678" s="628"/>
      <c r="AT678" s="628"/>
      <c r="AU678" s="626"/>
      <c r="AV678" s="626"/>
      <c r="AW678" s="626"/>
    </row>
    <row r="679" spans="1:49" ht="15.75">
      <c r="A679" s="98">
        <v>24</v>
      </c>
      <c r="B679" s="98" t="s">
        <v>333</v>
      </c>
      <c r="C679" s="741">
        <v>405020</v>
      </c>
      <c r="D679" s="720">
        <v>46.849000000000004</v>
      </c>
      <c r="E679" s="106">
        <v>46.849000000000004</v>
      </c>
      <c r="F679" s="782">
        <f t="shared" si="66"/>
        <v>1</v>
      </c>
      <c r="G679" s="265"/>
      <c r="H679" s="52"/>
      <c r="I679" s="627">
        <v>278080</v>
      </c>
      <c r="J679" s="627">
        <v>126940</v>
      </c>
      <c r="K679" s="585">
        <f t="shared" si="62"/>
        <v>405020</v>
      </c>
      <c r="L679" s="199"/>
      <c r="M679" s="726">
        <v>278080</v>
      </c>
      <c r="N679" s="531">
        <f t="shared" si="67"/>
        <v>27.808</v>
      </c>
      <c r="O679" s="1">
        <v>126940</v>
      </c>
      <c r="P679" s="531">
        <f t="shared" si="68"/>
        <v>19.041</v>
      </c>
      <c r="Q679" s="530">
        <f t="shared" si="69"/>
        <v>46.849000000000004</v>
      </c>
      <c r="S679" s="730"/>
      <c r="T679" s="730"/>
      <c r="U679" s="731"/>
      <c r="V679" s="730"/>
      <c r="AA679" s="192"/>
      <c r="AB679" s="192"/>
      <c r="AC679" s="14"/>
      <c r="AD679" s="14"/>
      <c r="AE679" s="14"/>
      <c r="AF679" s="14"/>
      <c r="AG679" s="14"/>
      <c r="AJ679" s="14"/>
      <c r="AK679" s="197"/>
      <c r="AL679" s="198"/>
      <c r="AM679" s="628"/>
      <c r="AN679" s="628"/>
      <c r="AO679" s="197"/>
      <c r="AP679" s="197"/>
      <c r="AQ679" s="628"/>
      <c r="AR679" s="628"/>
      <c r="AS679" s="628"/>
      <c r="AT679" s="628"/>
      <c r="AU679" s="626"/>
      <c r="AV679" s="626"/>
      <c r="AW679" s="626"/>
    </row>
    <row r="680" spans="1:49" ht="15.75">
      <c r="A680" s="98">
        <v>25</v>
      </c>
      <c r="B680" s="98" t="s">
        <v>334</v>
      </c>
      <c r="C680" s="741">
        <v>245080</v>
      </c>
      <c r="D680" s="720">
        <v>27.258</v>
      </c>
      <c r="E680" s="106">
        <v>27.258</v>
      </c>
      <c r="F680" s="782">
        <f t="shared" si="66"/>
        <v>1</v>
      </c>
      <c r="G680" s="265"/>
      <c r="H680" s="52"/>
      <c r="I680" s="627">
        <v>190080</v>
      </c>
      <c r="J680" s="627">
        <v>55000</v>
      </c>
      <c r="K680" s="585">
        <f t="shared" si="62"/>
        <v>245080</v>
      </c>
      <c r="L680" s="199"/>
      <c r="M680" s="726">
        <v>190080</v>
      </c>
      <c r="N680" s="531">
        <f t="shared" si="67"/>
        <v>19.008</v>
      </c>
      <c r="O680" s="1">
        <v>55000</v>
      </c>
      <c r="P680" s="531">
        <f t="shared" si="68"/>
        <v>8.25</v>
      </c>
      <c r="Q680" s="530">
        <f t="shared" si="69"/>
        <v>27.258</v>
      </c>
      <c r="S680" s="730"/>
      <c r="T680" s="730"/>
      <c r="U680" s="731"/>
      <c r="V680" s="730"/>
      <c r="AA680" s="192"/>
      <c r="AB680" s="192"/>
      <c r="AC680" s="14"/>
      <c r="AD680" s="14"/>
      <c r="AE680" s="14"/>
      <c r="AF680" s="14"/>
      <c r="AG680" s="14"/>
      <c r="AJ680" s="14"/>
      <c r="AK680" s="197"/>
      <c r="AL680" s="198"/>
      <c r="AM680" s="628"/>
      <c r="AN680" s="628"/>
      <c r="AO680" s="197"/>
      <c r="AP680" s="197"/>
      <c r="AQ680" s="628"/>
      <c r="AR680" s="628"/>
      <c r="AS680" s="628"/>
      <c r="AT680" s="628"/>
      <c r="AU680" s="626"/>
      <c r="AV680" s="626"/>
      <c r="AW680" s="626"/>
    </row>
    <row r="681" spans="1:49" ht="15.75">
      <c r="A681" s="98">
        <v>26</v>
      </c>
      <c r="B681" s="98" t="s">
        <v>335</v>
      </c>
      <c r="C681" s="741">
        <v>298100</v>
      </c>
      <c r="D681" s="720">
        <v>36.586</v>
      </c>
      <c r="E681" s="106">
        <v>36.586</v>
      </c>
      <c r="F681" s="782">
        <f t="shared" si="66"/>
        <v>1</v>
      </c>
      <c r="G681" s="265"/>
      <c r="H681" s="52"/>
      <c r="I681" s="627">
        <v>162580</v>
      </c>
      <c r="J681" s="627">
        <v>135520</v>
      </c>
      <c r="K681" s="585">
        <f t="shared" si="62"/>
        <v>298100</v>
      </c>
      <c r="L681" s="199"/>
      <c r="M681" s="726">
        <v>162580</v>
      </c>
      <c r="N681" s="531">
        <f t="shared" si="67"/>
        <v>16.258</v>
      </c>
      <c r="O681" s="1">
        <v>135520</v>
      </c>
      <c r="P681" s="531">
        <f t="shared" si="68"/>
        <v>20.328</v>
      </c>
      <c r="Q681" s="530">
        <f t="shared" si="69"/>
        <v>36.586</v>
      </c>
      <c r="S681" s="730"/>
      <c r="T681" s="730"/>
      <c r="U681" s="731"/>
      <c r="V681" s="730"/>
      <c r="AA681" s="192"/>
      <c r="AB681" s="192"/>
      <c r="AC681" s="14"/>
      <c r="AD681" s="14"/>
      <c r="AE681" s="14"/>
      <c r="AF681" s="14"/>
      <c r="AG681" s="14"/>
      <c r="AJ681" s="14"/>
      <c r="AK681" s="197"/>
      <c r="AL681" s="198"/>
      <c r="AM681" s="628"/>
      <c r="AN681" s="628"/>
      <c r="AO681" s="197"/>
      <c r="AP681" s="197"/>
      <c r="AQ681" s="628"/>
      <c r="AR681" s="628"/>
      <c r="AS681" s="628"/>
      <c r="AT681" s="628"/>
      <c r="AU681" s="626"/>
      <c r="AV681" s="626"/>
      <c r="AW681" s="626"/>
    </row>
    <row r="682" spans="1:50" ht="16.5" thickBot="1">
      <c r="A682" s="929" t="s">
        <v>18</v>
      </c>
      <c r="B682" s="930"/>
      <c r="C682" s="742">
        <v>33871640</v>
      </c>
      <c r="D682" s="714">
        <v>3979.294</v>
      </c>
      <c r="E682" s="743">
        <v>3979.294</v>
      </c>
      <c r="F682" s="783">
        <f t="shared" si="61"/>
        <v>1</v>
      </c>
      <c r="G682" s="265"/>
      <c r="H682" s="243"/>
      <c r="I682" s="721">
        <v>22029040</v>
      </c>
      <c r="J682" s="721">
        <v>11842600</v>
      </c>
      <c r="K682" s="585">
        <f>SUM(K656:K681)</f>
        <v>33871640</v>
      </c>
      <c r="L682" s="588"/>
      <c r="M682" s="727">
        <v>22029040</v>
      </c>
      <c r="N682" s="728">
        <f t="shared" si="63"/>
        <v>2202.904</v>
      </c>
      <c r="O682" s="531">
        <v>11842600</v>
      </c>
      <c r="P682" s="531">
        <f t="shared" si="68"/>
        <v>1776.39</v>
      </c>
      <c r="Q682" s="530">
        <f t="shared" si="69"/>
        <v>3979.294</v>
      </c>
      <c r="R682" s="730"/>
      <c r="S682" s="14"/>
      <c r="T682" s="730"/>
      <c r="U682" s="730"/>
      <c r="V682" s="731"/>
      <c r="W682" s="724">
        <f>SUM(T682:U682)</f>
        <v>0</v>
      </c>
      <c r="AB682" s="192"/>
      <c r="AC682" s="192"/>
      <c r="AD682" s="14"/>
      <c r="AE682" s="14"/>
      <c r="AF682" s="14"/>
      <c r="AG682" s="14"/>
      <c r="AH682" s="14"/>
      <c r="AK682" s="14"/>
      <c r="AL682" s="199"/>
      <c r="AM682" s="200"/>
      <c r="AN682" s="629"/>
      <c r="AO682" s="629"/>
      <c r="AP682" s="199"/>
      <c r="AQ682" s="200"/>
      <c r="AR682" s="629"/>
      <c r="AS682" s="629"/>
      <c r="AT682" s="629"/>
      <c r="AU682" s="629"/>
      <c r="AV682" s="14"/>
      <c r="AW682" s="14"/>
      <c r="AX682" s="14"/>
    </row>
    <row r="683" spans="1:48" ht="15.75">
      <c r="A683" s="326"/>
      <c r="B683" s="327"/>
      <c r="C683" s="335"/>
      <c r="D683" s="275"/>
      <c r="E683" s="276"/>
      <c r="F683" s="248"/>
      <c r="G683" s="265"/>
      <c r="H683" s="30"/>
      <c r="AD683" s="14"/>
      <c r="AE683" s="14"/>
      <c r="AF683" s="14"/>
      <c r="AG683" s="14"/>
      <c r="AH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ht="15.75">
      <c r="A684" s="326"/>
      <c r="B684" s="327"/>
      <c r="C684" s="335"/>
      <c r="D684" s="275"/>
      <c r="E684" s="276"/>
      <c r="F684" s="248"/>
      <c r="G684" s="265"/>
      <c r="I684" s="132"/>
      <c r="J684" s="132"/>
      <c r="K684" s="132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11" s="132" customFormat="1" ht="15.75">
      <c r="A685" s="289" t="s">
        <v>307</v>
      </c>
      <c r="B685" s="327"/>
      <c r="C685" s="362"/>
      <c r="D685" s="363"/>
      <c r="E685" s="364"/>
      <c r="F685" s="131"/>
      <c r="G685" s="259"/>
      <c r="H685" s="151"/>
      <c r="I685" s="1"/>
      <c r="J685" s="1"/>
      <c r="K685" s="1"/>
    </row>
    <row r="686" spans="1:10" ht="16.5" thickBot="1">
      <c r="A686" s="326"/>
      <c r="B686" s="327"/>
      <c r="C686" s="335"/>
      <c r="D686" s="275"/>
      <c r="E686" s="945" t="s">
        <v>115</v>
      </c>
      <c r="F686" s="945"/>
      <c r="G686" s="265"/>
      <c r="I686" s="732"/>
      <c r="J686" s="733"/>
    </row>
    <row r="687" spans="1:24" ht="81.75" customHeight="1">
      <c r="A687" s="346" t="s">
        <v>35</v>
      </c>
      <c r="B687" s="347" t="s">
        <v>15</v>
      </c>
      <c r="C687" s="347" t="str">
        <f>C655</f>
        <v>No. of Meals served during 01.4.19 to 31.03.20    </v>
      </c>
      <c r="D687" s="347" t="s">
        <v>127</v>
      </c>
      <c r="E687" s="358" t="s">
        <v>128</v>
      </c>
      <c r="F687" s="737" t="s">
        <v>129</v>
      </c>
      <c r="G687" s="265"/>
      <c r="H687" s="201"/>
      <c r="I687" s="194" t="s">
        <v>201</v>
      </c>
      <c r="J687" s="630" t="s">
        <v>204</v>
      </c>
      <c r="K687" s="194" t="s">
        <v>201</v>
      </c>
      <c r="L687" s="191" t="s">
        <v>205</v>
      </c>
      <c r="M687" s="191" t="s">
        <v>166</v>
      </c>
      <c r="N687" s="195"/>
      <c r="O687" s="174"/>
      <c r="P687" s="734"/>
      <c r="Q687" s="734"/>
      <c r="R687" s="734"/>
      <c r="S687" s="588"/>
      <c r="T687" s="588"/>
      <c r="U687" s="588"/>
      <c r="V687" s="14"/>
      <c r="W687" s="14"/>
      <c r="X687" s="14"/>
    </row>
    <row r="688" spans="1:24" ht="15.75">
      <c r="A688" s="228">
        <v>1</v>
      </c>
      <c r="B688" s="709" t="s">
        <v>147</v>
      </c>
      <c r="C688" s="740">
        <v>794860</v>
      </c>
      <c r="D688" s="832">
        <v>36.56983</v>
      </c>
      <c r="E688" s="830">
        <v>26.28</v>
      </c>
      <c r="F688" s="533">
        <f>E688/D688</f>
        <v>0.7186251617795324</v>
      </c>
      <c r="G688" s="265"/>
      <c r="I688" s="670">
        <v>2587</v>
      </c>
      <c r="J688" s="631">
        <f>(I688*4.03*220)</f>
        <v>2293634.2</v>
      </c>
      <c r="K688" s="674">
        <v>1026</v>
      </c>
      <c r="L688" s="881">
        <f>(K688*6.04*220)</f>
        <v>1363348.8</v>
      </c>
      <c r="M688" s="632">
        <f aca="true" t="shared" si="70" ref="M688:M714">(J688+L688)/100000</f>
        <v>36.56983</v>
      </c>
      <c r="N688" s="14"/>
      <c r="O688" s="14"/>
      <c r="P688" s="236"/>
      <c r="Q688" s="236"/>
      <c r="R688" s="735"/>
      <c r="S688" s="588"/>
      <c r="T688" s="587"/>
      <c r="U688" s="587"/>
      <c r="V688" s="14"/>
      <c r="W688" s="14"/>
      <c r="X688" s="14"/>
    </row>
    <row r="689" spans="1:24" ht="15.75">
      <c r="A689" s="228">
        <v>2</v>
      </c>
      <c r="B689" s="709" t="s">
        <v>148</v>
      </c>
      <c r="C689" s="740">
        <v>1661440</v>
      </c>
      <c r="D689" s="832">
        <v>79.10326599999999</v>
      </c>
      <c r="E689" s="830">
        <v>60.480000000000004</v>
      </c>
      <c r="F689" s="533">
        <f aca="true" t="shared" si="71" ref="F689:F714">E689/D689</f>
        <v>0.7645702011848665</v>
      </c>
      <c r="G689" s="265"/>
      <c r="I689" s="670">
        <v>4805</v>
      </c>
      <c r="J689" s="631">
        <f aca="true" t="shared" si="72" ref="J689:J713">(I689*4.03*220)</f>
        <v>4260113</v>
      </c>
      <c r="K689" s="674">
        <v>2747</v>
      </c>
      <c r="L689" s="881">
        <f aca="true" t="shared" si="73" ref="L689:L714">(K689*6.04*220)</f>
        <v>3650213.6</v>
      </c>
      <c r="M689" s="632">
        <f t="shared" si="70"/>
        <v>79.10326599999999</v>
      </c>
      <c r="N689" s="14"/>
      <c r="O689" s="14"/>
      <c r="P689" s="236"/>
      <c r="Q689" s="236"/>
      <c r="R689" s="735"/>
      <c r="S689" s="588"/>
      <c r="T689" s="587"/>
      <c r="U689" s="587"/>
      <c r="V689" s="14"/>
      <c r="W689" s="14"/>
      <c r="X689" s="14"/>
    </row>
    <row r="690" spans="1:24" ht="15.75">
      <c r="A690" s="228">
        <v>3</v>
      </c>
      <c r="B690" s="709" t="s">
        <v>149</v>
      </c>
      <c r="C690" s="740">
        <v>1910920</v>
      </c>
      <c r="D690" s="832">
        <v>86.906512</v>
      </c>
      <c r="E690" s="830">
        <v>66.17</v>
      </c>
      <c r="F690" s="533">
        <f t="shared" si="71"/>
        <v>0.7613928861855599</v>
      </c>
      <c r="G690" s="265"/>
      <c r="I690" s="670">
        <v>6448</v>
      </c>
      <c r="J690" s="631">
        <f t="shared" si="72"/>
        <v>5716796.800000001</v>
      </c>
      <c r="K690" s="674">
        <v>2238</v>
      </c>
      <c r="L690" s="881">
        <f t="shared" si="73"/>
        <v>2973854.4</v>
      </c>
      <c r="M690" s="632">
        <f t="shared" si="70"/>
        <v>86.906512</v>
      </c>
      <c r="N690" s="14"/>
      <c r="O690" s="14"/>
      <c r="P690" s="236"/>
      <c r="Q690" s="236"/>
      <c r="R690" s="735"/>
      <c r="S690" s="588"/>
      <c r="T690" s="587"/>
      <c r="U690" s="587"/>
      <c r="V690" s="14"/>
      <c r="W690" s="14"/>
      <c r="X690" s="14"/>
    </row>
    <row r="691" spans="1:24" ht="15.75">
      <c r="A691" s="228">
        <v>4</v>
      </c>
      <c r="B691" s="709" t="s">
        <v>190</v>
      </c>
      <c r="C691" s="740">
        <v>1888260</v>
      </c>
      <c r="D691" s="832">
        <v>89.62819800000001</v>
      </c>
      <c r="E691" s="830">
        <v>75.67</v>
      </c>
      <c r="F691" s="533">
        <f t="shared" si="71"/>
        <v>0.8442655513390996</v>
      </c>
      <c r="G691" s="265"/>
      <c r="I691" s="670">
        <v>5523</v>
      </c>
      <c r="J691" s="631">
        <f t="shared" si="72"/>
        <v>4896691.800000001</v>
      </c>
      <c r="K691" s="674">
        <v>3060</v>
      </c>
      <c r="L691" s="881">
        <f t="shared" si="73"/>
        <v>4066128.0000000005</v>
      </c>
      <c r="M691" s="632">
        <f t="shared" si="70"/>
        <v>89.62819800000001</v>
      </c>
      <c r="N691" s="14"/>
      <c r="O691" s="14"/>
      <c r="P691" s="236"/>
      <c r="Q691" s="236"/>
      <c r="R691" s="735"/>
      <c r="S691" s="588"/>
      <c r="T691" s="587"/>
      <c r="U691" s="587"/>
      <c r="V691" s="14"/>
      <c r="W691" s="14"/>
      <c r="X691" s="14"/>
    </row>
    <row r="692" spans="1:24" ht="15.75">
      <c r="A692" s="228">
        <v>5</v>
      </c>
      <c r="B692" s="709" t="s">
        <v>150</v>
      </c>
      <c r="C692" s="740">
        <v>776600</v>
      </c>
      <c r="D692" s="832">
        <v>35.219294000000005</v>
      </c>
      <c r="E692" s="830">
        <v>21.37</v>
      </c>
      <c r="F692" s="533">
        <f t="shared" si="71"/>
        <v>0.6067696870925351</v>
      </c>
      <c r="G692" s="265"/>
      <c r="I692" s="670">
        <v>2643</v>
      </c>
      <c r="J692" s="631">
        <f t="shared" si="72"/>
        <v>2343283.8000000003</v>
      </c>
      <c r="K692" s="674">
        <v>887</v>
      </c>
      <c r="L692" s="881">
        <f t="shared" si="73"/>
        <v>1178645.6</v>
      </c>
      <c r="M692" s="632">
        <f t="shared" si="70"/>
        <v>35.219294000000005</v>
      </c>
      <c r="N692" s="14"/>
      <c r="O692" s="14"/>
      <c r="P692" s="236"/>
      <c r="Q692" s="236"/>
      <c r="R692" s="735"/>
      <c r="S692" s="588"/>
      <c r="T692" s="587"/>
      <c r="U692" s="587"/>
      <c r="V692" s="14"/>
      <c r="W692" s="14"/>
      <c r="X692" s="14"/>
    </row>
    <row r="693" spans="1:24" ht="15.75">
      <c r="A693" s="228">
        <v>6</v>
      </c>
      <c r="B693" s="709" t="s">
        <v>191</v>
      </c>
      <c r="C693" s="740">
        <v>1275780</v>
      </c>
      <c r="D693" s="832">
        <v>59.69634</v>
      </c>
      <c r="E693" s="830">
        <v>52.980000000000004</v>
      </c>
      <c r="F693" s="533">
        <f t="shared" si="71"/>
        <v>0.8874915949621033</v>
      </c>
      <c r="G693" s="265"/>
      <c r="I693" s="670">
        <v>3926</v>
      </c>
      <c r="J693" s="631">
        <f t="shared" si="72"/>
        <v>3480791.6</v>
      </c>
      <c r="K693" s="674">
        <v>1873</v>
      </c>
      <c r="L693" s="881">
        <f t="shared" si="73"/>
        <v>2488842.4</v>
      </c>
      <c r="M693" s="632">
        <f t="shared" si="70"/>
        <v>59.69634</v>
      </c>
      <c r="N693" s="14"/>
      <c r="O693" s="14"/>
      <c r="P693" s="236"/>
      <c r="Q693" s="236"/>
      <c r="R693" s="735"/>
      <c r="S693" s="588"/>
      <c r="T693" s="587"/>
      <c r="U693" s="587"/>
      <c r="V693" s="14"/>
      <c r="W693" s="14"/>
      <c r="X693" s="14"/>
    </row>
    <row r="694" spans="1:24" ht="15.75">
      <c r="A694" s="228">
        <v>7</v>
      </c>
      <c r="B694" s="709" t="s">
        <v>151</v>
      </c>
      <c r="C694" s="740">
        <v>776600</v>
      </c>
      <c r="D694" s="832">
        <v>37.806164</v>
      </c>
      <c r="E694" s="830">
        <v>27.75</v>
      </c>
      <c r="F694" s="533">
        <f t="shared" si="71"/>
        <v>0.7340072904513666</v>
      </c>
      <c r="G694" s="265"/>
      <c r="I694" s="670">
        <v>2058</v>
      </c>
      <c r="J694" s="631">
        <f t="shared" si="72"/>
        <v>1824622.8</v>
      </c>
      <c r="K694" s="674">
        <v>1472</v>
      </c>
      <c r="L694" s="881">
        <f t="shared" si="73"/>
        <v>1955993.5999999999</v>
      </c>
      <c r="M694" s="632">
        <f t="shared" si="70"/>
        <v>37.806164</v>
      </c>
      <c r="N694" s="14"/>
      <c r="O694" s="14"/>
      <c r="P694" s="236"/>
      <c r="Q694" s="236"/>
      <c r="R694" s="735"/>
      <c r="S694" s="588"/>
      <c r="T694" s="587"/>
      <c r="U694" s="587"/>
      <c r="V694" s="14"/>
      <c r="W694" s="14"/>
      <c r="X694" s="14"/>
    </row>
    <row r="695" spans="1:24" ht="15.75">
      <c r="A695" s="228">
        <v>8</v>
      </c>
      <c r="B695" s="709" t="s">
        <v>152</v>
      </c>
      <c r="C695" s="740">
        <v>2530000</v>
      </c>
      <c r="D695" s="832">
        <v>120.0892</v>
      </c>
      <c r="E695" s="830">
        <v>75.16</v>
      </c>
      <c r="F695" s="533">
        <f t="shared" si="71"/>
        <v>0.625868104708833</v>
      </c>
      <c r="G695" s="265"/>
      <c r="I695" s="670">
        <v>7400</v>
      </c>
      <c r="J695" s="631">
        <f t="shared" si="72"/>
        <v>6560840.000000001</v>
      </c>
      <c r="K695" s="674">
        <v>4100</v>
      </c>
      <c r="L695" s="881">
        <f t="shared" si="73"/>
        <v>5448080</v>
      </c>
      <c r="M695" s="632">
        <f t="shared" si="70"/>
        <v>120.0892</v>
      </c>
      <c r="N695" s="14"/>
      <c r="O695" s="14"/>
      <c r="P695" s="236"/>
      <c r="Q695" s="236"/>
      <c r="R695" s="735"/>
      <c r="S695" s="588"/>
      <c r="T695" s="587"/>
      <c r="U695" s="587"/>
      <c r="V695" s="14"/>
      <c r="W695" s="14"/>
      <c r="X695" s="14"/>
    </row>
    <row r="696" spans="1:24" ht="15.75">
      <c r="A696" s="228">
        <v>9</v>
      </c>
      <c r="B696" s="709" t="s">
        <v>153</v>
      </c>
      <c r="C696" s="740">
        <v>982740</v>
      </c>
      <c r="D696" s="832">
        <v>45.242472</v>
      </c>
      <c r="E696" s="830">
        <v>64.7</v>
      </c>
      <c r="F696" s="533">
        <f t="shared" si="71"/>
        <v>1.4300721675862451</v>
      </c>
      <c r="G696" s="265"/>
      <c r="I696" s="670">
        <v>3192</v>
      </c>
      <c r="J696" s="631">
        <f t="shared" si="72"/>
        <v>2830027.2</v>
      </c>
      <c r="K696" s="674">
        <v>1275</v>
      </c>
      <c r="L696" s="881">
        <f t="shared" si="73"/>
        <v>1694220</v>
      </c>
      <c r="M696" s="632">
        <f t="shared" si="70"/>
        <v>45.242472</v>
      </c>
      <c r="N696" s="14"/>
      <c r="O696" s="14"/>
      <c r="P696" s="236"/>
      <c r="Q696" s="236"/>
      <c r="R696" s="735"/>
      <c r="S696" s="588"/>
      <c r="T696" s="587"/>
      <c r="U696" s="587"/>
      <c r="V696" s="14"/>
      <c r="W696" s="14"/>
      <c r="X696" s="14"/>
    </row>
    <row r="697" spans="1:24" ht="15.75">
      <c r="A697" s="228">
        <v>10</v>
      </c>
      <c r="B697" s="709" t="s">
        <v>154</v>
      </c>
      <c r="C697" s="740">
        <v>2058100</v>
      </c>
      <c r="D697" s="832">
        <v>98.29019199999999</v>
      </c>
      <c r="E697" s="830">
        <v>80.84</v>
      </c>
      <c r="F697" s="533">
        <f t="shared" si="71"/>
        <v>0.8224625301372899</v>
      </c>
      <c r="G697" s="265"/>
      <c r="I697" s="670">
        <v>5884</v>
      </c>
      <c r="J697" s="631">
        <f t="shared" si="72"/>
        <v>5216754.4</v>
      </c>
      <c r="K697" s="674">
        <v>3471</v>
      </c>
      <c r="L697" s="881">
        <f t="shared" si="73"/>
        <v>4612264.8</v>
      </c>
      <c r="M697" s="632">
        <f t="shared" si="70"/>
        <v>98.29019199999999</v>
      </c>
      <c r="N697" s="14"/>
      <c r="O697" s="14"/>
      <c r="P697" s="236"/>
      <c r="Q697" s="236"/>
      <c r="R697" s="735"/>
      <c r="S697" s="14"/>
      <c r="T697" s="14"/>
      <c r="U697" s="14"/>
      <c r="V697" s="14"/>
      <c r="W697" s="14"/>
      <c r="X697" s="14"/>
    </row>
    <row r="698" spans="1:24" ht="15.75">
      <c r="A698" s="228">
        <v>11</v>
      </c>
      <c r="B698" s="709" t="s">
        <v>155</v>
      </c>
      <c r="C698" s="740">
        <v>835780</v>
      </c>
      <c r="D698" s="832">
        <v>40.673116</v>
      </c>
      <c r="E698" s="830">
        <v>28.67</v>
      </c>
      <c r="F698" s="533">
        <f t="shared" si="71"/>
        <v>0.704888211662957</v>
      </c>
      <c r="G698" s="265"/>
      <c r="I698" s="670">
        <v>2218</v>
      </c>
      <c r="J698" s="631">
        <f t="shared" si="72"/>
        <v>1966478.8000000003</v>
      </c>
      <c r="K698" s="674">
        <v>1581</v>
      </c>
      <c r="L698" s="881">
        <f t="shared" si="73"/>
        <v>2100832.8</v>
      </c>
      <c r="M698" s="632">
        <f t="shared" si="70"/>
        <v>40.673116</v>
      </c>
      <c r="N698" s="14"/>
      <c r="O698" s="14"/>
      <c r="P698" s="236"/>
      <c r="Q698" s="236"/>
      <c r="R698" s="735"/>
      <c r="S698" s="14"/>
      <c r="T698" s="14"/>
      <c r="U698" s="14"/>
      <c r="V698" s="14"/>
      <c r="W698" s="14"/>
      <c r="X698" s="14"/>
    </row>
    <row r="699" spans="1:24" ht="15.75">
      <c r="A699" s="228">
        <v>12</v>
      </c>
      <c r="B699" s="709" t="s">
        <v>192</v>
      </c>
      <c r="C699" s="740">
        <v>550880</v>
      </c>
      <c r="D699" s="832">
        <v>26.379254000000003</v>
      </c>
      <c r="E699" s="830">
        <v>20.369999999999997</v>
      </c>
      <c r="F699" s="533">
        <f t="shared" si="71"/>
        <v>0.7721977278053426</v>
      </c>
      <c r="G699" s="265"/>
      <c r="I699" s="670">
        <v>1559</v>
      </c>
      <c r="J699" s="631">
        <f t="shared" si="72"/>
        <v>1382209.4000000001</v>
      </c>
      <c r="K699" s="674">
        <v>945</v>
      </c>
      <c r="L699" s="881">
        <f t="shared" si="73"/>
        <v>1255716</v>
      </c>
      <c r="M699" s="632">
        <f t="shared" si="70"/>
        <v>26.379254000000003</v>
      </c>
      <c r="N699" s="14"/>
      <c r="O699" s="14"/>
      <c r="P699" s="236"/>
      <c r="Q699" s="236"/>
      <c r="R699" s="735"/>
      <c r="S699" s="14"/>
      <c r="T699" s="14"/>
      <c r="U699" s="14"/>
      <c r="V699" s="14"/>
      <c r="W699" s="14"/>
      <c r="X699" s="14"/>
    </row>
    <row r="700" spans="1:24" ht="15.75">
      <c r="A700" s="228">
        <v>13</v>
      </c>
      <c r="B700" s="709" t="s">
        <v>156</v>
      </c>
      <c r="C700" s="740">
        <v>1434620</v>
      </c>
      <c r="D700" s="832">
        <v>67.89292400000001</v>
      </c>
      <c r="E700" s="830">
        <v>53.11</v>
      </c>
      <c r="F700" s="533">
        <f t="shared" si="71"/>
        <v>0.7822611970578848</v>
      </c>
      <c r="G700" s="265"/>
      <c r="I700" s="670">
        <v>4242</v>
      </c>
      <c r="J700" s="631">
        <f t="shared" si="72"/>
        <v>3760957.2000000007</v>
      </c>
      <c r="K700" s="674">
        <v>2279</v>
      </c>
      <c r="L700" s="881">
        <f t="shared" si="73"/>
        <v>3028335.2</v>
      </c>
      <c r="M700" s="632">
        <f t="shared" si="70"/>
        <v>67.89292400000001</v>
      </c>
      <c r="N700" s="14"/>
      <c r="O700" s="14"/>
      <c r="P700" s="236"/>
      <c r="Q700" s="236"/>
      <c r="R700" s="735"/>
      <c r="S700" s="14"/>
      <c r="T700" s="614"/>
      <c r="U700" s="14"/>
      <c r="V700" s="14"/>
      <c r="W700" s="14"/>
      <c r="X700" s="14"/>
    </row>
    <row r="701" spans="1:24" ht="15.75">
      <c r="A701" s="228">
        <v>14</v>
      </c>
      <c r="B701" s="709" t="s">
        <v>157</v>
      </c>
      <c r="C701" s="740">
        <v>163680</v>
      </c>
      <c r="D701" s="832">
        <v>7.51608</v>
      </c>
      <c r="E701" s="830">
        <v>6.34</v>
      </c>
      <c r="F701" s="533">
        <f t="shared" si="71"/>
        <v>0.8435248161275559</v>
      </c>
      <c r="G701" s="265"/>
      <c r="I701" s="670">
        <v>536</v>
      </c>
      <c r="J701" s="631">
        <f t="shared" si="72"/>
        <v>475217.6</v>
      </c>
      <c r="K701" s="674">
        <v>208</v>
      </c>
      <c r="L701" s="881">
        <f t="shared" si="73"/>
        <v>276390.39999999997</v>
      </c>
      <c r="M701" s="632">
        <f t="shared" si="70"/>
        <v>7.51608</v>
      </c>
      <c r="N701" s="14"/>
      <c r="O701" s="14"/>
      <c r="P701" s="236"/>
      <c r="Q701" s="236"/>
      <c r="R701" s="735"/>
      <c r="S701" s="14"/>
      <c r="T701" s="14"/>
      <c r="U701" s="14"/>
      <c r="V701" s="14"/>
      <c r="W701" s="14"/>
      <c r="X701" s="14"/>
    </row>
    <row r="702" spans="1:24" ht="15.75">
      <c r="A702" s="228">
        <v>15</v>
      </c>
      <c r="B702" s="709" t="s">
        <v>158</v>
      </c>
      <c r="C702" s="740">
        <v>1236180</v>
      </c>
      <c r="D702" s="832">
        <v>59.36073</v>
      </c>
      <c r="E702" s="830">
        <v>45.43</v>
      </c>
      <c r="F702" s="533">
        <f t="shared" si="71"/>
        <v>0.765320776883977</v>
      </c>
      <c r="G702" s="265"/>
      <c r="I702" s="670">
        <v>3461</v>
      </c>
      <c r="J702" s="631">
        <f t="shared" si="72"/>
        <v>3068522.6000000006</v>
      </c>
      <c r="K702" s="674">
        <v>2158</v>
      </c>
      <c r="L702" s="881">
        <f t="shared" si="73"/>
        <v>2867550.4</v>
      </c>
      <c r="M702" s="632">
        <f t="shared" si="70"/>
        <v>59.36073</v>
      </c>
      <c r="N702" s="14"/>
      <c r="O702" s="14"/>
      <c r="P702" s="236"/>
      <c r="Q702" s="236"/>
      <c r="R702" s="735"/>
      <c r="S702" s="14"/>
      <c r="T702" s="14"/>
      <c r="U702" s="14"/>
      <c r="V702" s="14"/>
      <c r="W702" s="14"/>
      <c r="X702" s="14"/>
    </row>
    <row r="703" spans="1:22" ht="15.75">
      <c r="A703" s="228">
        <v>16</v>
      </c>
      <c r="B703" s="709" t="s">
        <v>193</v>
      </c>
      <c r="C703" s="740">
        <v>2035220</v>
      </c>
      <c r="D703" s="832">
        <v>97.19567</v>
      </c>
      <c r="E703" s="830">
        <v>83.12</v>
      </c>
      <c r="F703" s="533">
        <f t="shared" si="71"/>
        <v>0.8551821289981333</v>
      </c>
      <c r="G703" s="265"/>
      <c r="I703" s="670">
        <v>5819</v>
      </c>
      <c r="J703" s="631">
        <f t="shared" si="72"/>
        <v>5159125.4</v>
      </c>
      <c r="K703" s="674">
        <v>3432</v>
      </c>
      <c r="L703" s="881">
        <f t="shared" si="73"/>
        <v>4560441.6</v>
      </c>
      <c r="M703" s="632">
        <f t="shared" si="70"/>
        <v>97.19567</v>
      </c>
      <c r="N703" s="14"/>
      <c r="O703" s="14"/>
      <c r="P703" s="236"/>
      <c r="Q703" s="236"/>
      <c r="R703" s="735"/>
      <c r="S703" s="14"/>
      <c r="T703" s="14"/>
      <c r="U703" s="14"/>
      <c r="V703" s="14"/>
    </row>
    <row r="704" spans="1:22" ht="15.75">
      <c r="A704" s="228">
        <v>17</v>
      </c>
      <c r="B704" s="709" t="s">
        <v>159</v>
      </c>
      <c r="C704" s="740">
        <v>490380</v>
      </c>
      <c r="D704" s="832">
        <v>23.189364000000005</v>
      </c>
      <c r="E704" s="830">
        <v>17.4</v>
      </c>
      <c r="F704" s="533">
        <f t="shared" si="71"/>
        <v>0.7503439939103115</v>
      </c>
      <c r="G704" s="265"/>
      <c r="I704" s="670">
        <v>1454</v>
      </c>
      <c r="J704" s="631">
        <f t="shared" si="72"/>
        <v>1289116.4000000001</v>
      </c>
      <c r="K704" s="674">
        <v>775</v>
      </c>
      <c r="L704" s="881">
        <f t="shared" si="73"/>
        <v>1029820</v>
      </c>
      <c r="M704" s="632">
        <f t="shared" si="70"/>
        <v>23.189364000000005</v>
      </c>
      <c r="N704" s="14"/>
      <c r="O704" s="14"/>
      <c r="P704" s="236"/>
      <c r="Q704" s="236"/>
      <c r="R704" s="735"/>
      <c r="S704" s="14"/>
      <c r="T704" s="14"/>
      <c r="U704" s="14"/>
      <c r="V704" s="14"/>
    </row>
    <row r="705" spans="1:22" ht="15.75">
      <c r="A705" s="228">
        <v>18</v>
      </c>
      <c r="B705" s="709" t="s">
        <v>160</v>
      </c>
      <c r="C705" s="740">
        <v>4080560</v>
      </c>
      <c r="D705" s="832">
        <v>194.65767200000002</v>
      </c>
      <c r="E705" s="830">
        <v>152.45999999999998</v>
      </c>
      <c r="F705" s="533">
        <f t="shared" si="71"/>
        <v>0.7832211206142441</v>
      </c>
      <c r="G705" s="265"/>
      <c r="I705" s="670">
        <v>11716</v>
      </c>
      <c r="J705" s="631">
        <f t="shared" si="72"/>
        <v>10387405.600000001</v>
      </c>
      <c r="K705" s="674">
        <v>6832</v>
      </c>
      <c r="L705" s="881">
        <f t="shared" si="73"/>
        <v>9078361.6</v>
      </c>
      <c r="M705" s="632">
        <f t="shared" si="70"/>
        <v>194.65767200000002</v>
      </c>
      <c r="N705" s="14"/>
      <c r="O705" s="14"/>
      <c r="P705" s="236"/>
      <c r="Q705" s="236"/>
      <c r="R705" s="735"/>
      <c r="S705" s="14"/>
      <c r="T705" s="14"/>
      <c r="U705" s="14"/>
      <c r="V705" s="14"/>
    </row>
    <row r="706" spans="1:22" ht="15.75">
      <c r="A706" s="244">
        <v>19</v>
      </c>
      <c r="B706" s="709" t="s">
        <v>161</v>
      </c>
      <c r="C706" s="740">
        <v>1211980</v>
      </c>
      <c r="D706" s="832">
        <v>58.12457200000001</v>
      </c>
      <c r="E706" s="830">
        <v>45.76</v>
      </c>
      <c r="F706" s="533">
        <f t="shared" si="71"/>
        <v>0.7872746142543637</v>
      </c>
      <c r="G706" s="265"/>
      <c r="I706" s="670">
        <v>3410</v>
      </c>
      <c r="J706" s="631">
        <f t="shared" si="72"/>
        <v>3023306.0000000005</v>
      </c>
      <c r="K706" s="674">
        <v>2099</v>
      </c>
      <c r="L706" s="881">
        <f t="shared" si="73"/>
        <v>2789151.2</v>
      </c>
      <c r="M706" s="632">
        <f t="shared" si="70"/>
        <v>58.12457200000001</v>
      </c>
      <c r="N706" s="14"/>
      <c r="O706" s="14"/>
      <c r="P706" s="236"/>
      <c r="Q706" s="236"/>
      <c r="R706" s="735"/>
      <c r="S706" s="14"/>
      <c r="T706" s="14"/>
      <c r="U706" s="14"/>
      <c r="V706" s="14"/>
    </row>
    <row r="707" spans="1:22" ht="15.75">
      <c r="A707" s="244">
        <v>20</v>
      </c>
      <c r="B707" s="709" t="s">
        <v>175</v>
      </c>
      <c r="C707" s="741">
        <v>1437040</v>
      </c>
      <c r="D707" s="832">
        <v>68.41938400000001</v>
      </c>
      <c r="E707" s="830">
        <v>76.72</v>
      </c>
      <c r="F707" s="533">
        <f t="shared" si="71"/>
        <v>1.12131965409101</v>
      </c>
      <c r="G707" s="265"/>
      <c r="I707" s="670">
        <v>4156</v>
      </c>
      <c r="J707" s="631">
        <f t="shared" si="72"/>
        <v>3684709.6</v>
      </c>
      <c r="K707" s="675">
        <v>2376</v>
      </c>
      <c r="L707" s="881">
        <f t="shared" si="73"/>
        <v>3157228.8000000003</v>
      </c>
      <c r="M707" s="632">
        <f t="shared" si="70"/>
        <v>68.41938400000001</v>
      </c>
      <c r="N707" s="14"/>
      <c r="O707" s="14"/>
      <c r="P707" s="236"/>
      <c r="Q707" s="236"/>
      <c r="R707" s="735"/>
      <c r="S707" s="14"/>
      <c r="T707" s="14"/>
      <c r="U707" s="14"/>
      <c r="V707" s="14"/>
    </row>
    <row r="708" spans="1:22" ht="15.75">
      <c r="A708" s="244">
        <v>21</v>
      </c>
      <c r="B708" s="709" t="s">
        <v>224</v>
      </c>
      <c r="C708" s="741">
        <v>3129940</v>
      </c>
      <c r="D708" s="832">
        <v>150.904204</v>
      </c>
      <c r="E708" s="830">
        <v>121.88</v>
      </c>
      <c r="F708" s="533">
        <f>E708/D708</f>
        <v>0.8076647089301766</v>
      </c>
      <c r="G708" s="265"/>
      <c r="I708" s="672">
        <v>8626</v>
      </c>
      <c r="J708" s="631">
        <f t="shared" si="72"/>
        <v>7647811.6</v>
      </c>
      <c r="K708" s="675">
        <v>5601</v>
      </c>
      <c r="L708" s="881">
        <f t="shared" si="73"/>
        <v>7442608.8</v>
      </c>
      <c r="M708" s="632">
        <f t="shared" si="70"/>
        <v>150.904204</v>
      </c>
      <c r="N708" s="14"/>
      <c r="O708" s="14"/>
      <c r="P708" s="236"/>
      <c r="Q708" s="236"/>
      <c r="R708" s="735"/>
      <c r="S708" s="14"/>
      <c r="T708" s="14"/>
      <c r="U708" s="14"/>
      <c r="V708" s="14"/>
    </row>
    <row r="709" spans="1:22" ht="15.75">
      <c r="A709" s="244">
        <v>22</v>
      </c>
      <c r="B709" s="709" t="s">
        <v>225</v>
      </c>
      <c r="C709" s="741">
        <v>936100</v>
      </c>
      <c r="D709" s="832">
        <v>40.585864</v>
      </c>
      <c r="E709" s="830">
        <v>22.04</v>
      </c>
      <c r="F709" s="533">
        <f>E709/D709</f>
        <v>0.5430462192452031</v>
      </c>
      <c r="G709" s="265"/>
      <c r="I709" s="672">
        <v>3608</v>
      </c>
      <c r="J709" s="631">
        <f t="shared" si="72"/>
        <v>3198852.8000000003</v>
      </c>
      <c r="K709" s="675">
        <v>647</v>
      </c>
      <c r="L709" s="881">
        <f t="shared" si="73"/>
        <v>859733.6</v>
      </c>
      <c r="M709" s="632">
        <f t="shared" si="70"/>
        <v>40.585864</v>
      </c>
      <c r="N709" s="14"/>
      <c r="O709" s="14"/>
      <c r="P709" s="236"/>
      <c r="Q709" s="236"/>
      <c r="R709" s="735"/>
      <c r="S709" s="14"/>
      <c r="T709" s="14"/>
      <c r="U709" s="14"/>
      <c r="V709" s="14"/>
    </row>
    <row r="710" spans="1:22" ht="15.75">
      <c r="A710" s="244">
        <v>23</v>
      </c>
      <c r="B710" s="709" t="s">
        <v>226</v>
      </c>
      <c r="C710" s="741">
        <v>725780</v>
      </c>
      <c r="D710" s="832">
        <v>35.01964400000001</v>
      </c>
      <c r="E710" s="830">
        <v>25.689999999999998</v>
      </c>
      <c r="F710" s="533">
        <f>E710/D710</f>
        <v>0.7335882683444752</v>
      </c>
      <c r="G710" s="265"/>
      <c r="I710" s="672">
        <v>1994</v>
      </c>
      <c r="J710" s="631">
        <f t="shared" si="72"/>
        <v>1767880.4000000001</v>
      </c>
      <c r="K710" s="675">
        <v>1305</v>
      </c>
      <c r="L710" s="881">
        <f t="shared" si="73"/>
        <v>1734084</v>
      </c>
      <c r="M710" s="632">
        <f t="shared" si="70"/>
        <v>35.01964400000001</v>
      </c>
      <c r="N710" s="14"/>
      <c r="O710" s="14"/>
      <c r="P710" s="236"/>
      <c r="Q710" s="236"/>
      <c r="R710" s="735"/>
      <c r="S710" s="14"/>
      <c r="T710" s="14"/>
      <c r="U710" s="14"/>
      <c r="V710" s="14"/>
    </row>
    <row r="711" spans="1:22" ht="15.75">
      <c r="A711" s="840">
        <v>24</v>
      </c>
      <c r="B711" s="840" t="s">
        <v>333</v>
      </c>
      <c r="C711" s="741">
        <v>405020</v>
      </c>
      <c r="D711" s="882">
        <v>18.8738</v>
      </c>
      <c r="E711" s="840">
        <v>15.68</v>
      </c>
      <c r="F711" s="883">
        <f t="shared" si="71"/>
        <v>0.830781294704829</v>
      </c>
      <c r="G711" s="265"/>
      <c r="I711" s="672">
        <v>1264</v>
      </c>
      <c r="J711" s="631">
        <f t="shared" si="72"/>
        <v>1120662.4</v>
      </c>
      <c r="K711" s="675">
        <v>577</v>
      </c>
      <c r="L711" s="881">
        <f t="shared" si="73"/>
        <v>766717.6</v>
      </c>
      <c r="M711" s="632">
        <f t="shared" si="70"/>
        <v>18.8738</v>
      </c>
      <c r="N711" s="14"/>
      <c r="O711" s="14"/>
      <c r="P711" s="236"/>
      <c r="Q711" s="236"/>
      <c r="R711" s="735"/>
      <c r="S711" s="14"/>
      <c r="T711" s="14"/>
      <c r="U711" s="14"/>
      <c r="V711" s="14"/>
    </row>
    <row r="712" spans="1:22" ht="15.75">
      <c r="A712" s="840">
        <v>25</v>
      </c>
      <c r="B712" s="840" t="s">
        <v>334</v>
      </c>
      <c r="C712" s="741">
        <v>245080</v>
      </c>
      <c r="D712" s="882">
        <v>10.982223999999999</v>
      </c>
      <c r="E712" s="840">
        <v>12.15</v>
      </c>
      <c r="F712" s="883">
        <f>E712/D712</f>
        <v>1.106333289140706</v>
      </c>
      <c r="G712" s="265"/>
      <c r="I712" s="672">
        <v>864</v>
      </c>
      <c r="J712" s="631">
        <f t="shared" si="72"/>
        <v>766022.4</v>
      </c>
      <c r="K712" s="675">
        <v>250</v>
      </c>
      <c r="L712" s="881">
        <f t="shared" si="73"/>
        <v>332200</v>
      </c>
      <c r="M712" s="632">
        <f t="shared" si="70"/>
        <v>10.982223999999999</v>
      </c>
      <c r="N712" s="14"/>
      <c r="O712" s="14"/>
      <c r="P712" s="236"/>
      <c r="Q712" s="236"/>
      <c r="R712" s="735"/>
      <c r="S712" s="14"/>
      <c r="T712" s="14"/>
      <c r="U712" s="14"/>
      <c r="V712" s="14"/>
    </row>
    <row r="713" spans="1:22" ht="15.75">
      <c r="A713" s="840">
        <v>26</v>
      </c>
      <c r="B713" s="840" t="s">
        <v>335</v>
      </c>
      <c r="C713" s="741">
        <v>298100</v>
      </c>
      <c r="D713" s="882">
        <v>14.737382</v>
      </c>
      <c r="E713" s="840">
        <v>14.260000000000002</v>
      </c>
      <c r="F713" s="883">
        <f>E713/D713</f>
        <v>0.9676074081543113</v>
      </c>
      <c r="G713" s="265"/>
      <c r="H713" s="480"/>
      <c r="I713" s="672">
        <v>739</v>
      </c>
      <c r="J713" s="631">
        <f t="shared" si="72"/>
        <v>655197.4</v>
      </c>
      <c r="K713" s="675">
        <v>616</v>
      </c>
      <c r="L713" s="881">
        <f t="shared" si="73"/>
        <v>818540.7999999999</v>
      </c>
      <c r="M713" s="632">
        <f t="shared" si="70"/>
        <v>14.737382</v>
      </c>
      <c r="N713" s="14"/>
      <c r="O713" s="14"/>
      <c r="P713" s="236"/>
      <c r="Q713" s="236"/>
      <c r="R713" s="735"/>
      <c r="S713" s="14"/>
      <c r="T713" s="14"/>
      <c r="U713" s="14"/>
      <c r="V713" s="14"/>
    </row>
    <row r="714" spans="1:22" ht="16.5" thickBot="1">
      <c r="A714" s="929" t="s">
        <v>18</v>
      </c>
      <c r="B714" s="930"/>
      <c r="C714" s="742">
        <v>33871640</v>
      </c>
      <c r="D714" s="632">
        <v>1603.0633520000001</v>
      </c>
      <c r="E714" s="831">
        <v>1292.4800000000005</v>
      </c>
      <c r="F714" s="586">
        <f t="shared" si="71"/>
        <v>0.806256345631935</v>
      </c>
      <c r="G714" s="265"/>
      <c r="I714" s="660">
        <v>100132</v>
      </c>
      <c r="J714" s="631">
        <f>SUM(J688:J713)</f>
        <v>88777031.20000002</v>
      </c>
      <c r="K714" s="676">
        <v>53830</v>
      </c>
      <c r="L714" s="881">
        <f t="shared" si="73"/>
        <v>71529304</v>
      </c>
      <c r="M714" s="632">
        <f t="shared" si="70"/>
        <v>1603.0633520000001</v>
      </c>
      <c r="N714" s="14"/>
      <c r="O714" s="14"/>
      <c r="P714" s="736"/>
      <c r="Q714" s="736"/>
      <c r="R714" s="735"/>
      <c r="S714" s="14"/>
      <c r="T714" s="14"/>
      <c r="U714" s="14"/>
      <c r="V714" s="14"/>
    </row>
    <row r="715" spans="1:23" ht="15.75">
      <c r="A715" s="326"/>
      <c r="B715" s="326"/>
      <c r="C715" s="365"/>
      <c r="D715" s="366"/>
      <c r="E715" s="367"/>
      <c r="F715" s="368"/>
      <c r="G715" s="265"/>
      <c r="M715" s="14"/>
      <c r="N715" s="192"/>
      <c r="O715" s="192"/>
      <c r="P715" s="14"/>
      <c r="Q715" s="14"/>
      <c r="R715" s="235"/>
      <c r="S715" s="235"/>
      <c r="T715" s="236"/>
      <c r="U715" s="14"/>
      <c r="V715" s="14"/>
      <c r="W715" s="14"/>
    </row>
    <row r="716" spans="1:23" ht="15.75">
      <c r="A716" s="326"/>
      <c r="B716" s="326"/>
      <c r="C716" s="365"/>
      <c r="D716" s="366"/>
      <c r="E716" s="367"/>
      <c r="F716" s="368"/>
      <c r="G716" s="265"/>
      <c r="M716" s="14"/>
      <c r="N716" s="192"/>
      <c r="O716" s="192"/>
      <c r="P716" s="14"/>
      <c r="Q716" s="14"/>
      <c r="R716" s="235"/>
      <c r="S716" s="235"/>
      <c r="T716" s="236"/>
      <c r="U716" s="14"/>
      <c r="V716" s="14"/>
      <c r="W716" s="14"/>
    </row>
    <row r="717" spans="1:23" ht="15.75">
      <c r="A717" s="326"/>
      <c r="B717" s="326"/>
      <c r="C717" s="365"/>
      <c r="D717" s="366"/>
      <c r="E717" s="367"/>
      <c r="F717" s="368"/>
      <c r="G717" s="265"/>
      <c r="M717" s="14"/>
      <c r="N717" s="192"/>
      <c r="O717" s="55"/>
      <c r="P717" s="14"/>
      <c r="Q717" s="14"/>
      <c r="R717" s="235"/>
      <c r="S717" s="235"/>
      <c r="T717" s="236"/>
      <c r="U717" s="14"/>
      <c r="V717" s="14"/>
      <c r="W717" s="14"/>
    </row>
    <row r="718" spans="1:23" ht="15.75">
      <c r="A718" s="326"/>
      <c r="B718" s="326"/>
      <c r="C718" s="365"/>
      <c r="D718" s="366"/>
      <c r="E718" s="367"/>
      <c r="F718" s="368"/>
      <c r="G718" s="265"/>
      <c r="M718" s="14"/>
      <c r="N718" s="192"/>
      <c r="O718" s="192"/>
      <c r="P718" s="14"/>
      <c r="Q718" s="14"/>
      <c r="R718" s="235"/>
      <c r="S718" s="235"/>
      <c r="T718" s="236"/>
      <c r="U718" s="14"/>
      <c r="V718" s="14"/>
      <c r="W718" s="14"/>
    </row>
    <row r="719" spans="1:7" ht="15.75">
      <c r="A719" s="101"/>
      <c r="B719" s="7"/>
      <c r="C719" s="7"/>
      <c r="D719" s="101"/>
      <c r="E719" s="113"/>
      <c r="F719" s="7"/>
      <c r="G719" s="265"/>
    </row>
    <row r="720" spans="1:8" s="132" customFormat="1" ht="15.75">
      <c r="A720" s="131" t="s">
        <v>116</v>
      </c>
      <c r="B720" s="131"/>
      <c r="C720" s="131"/>
      <c r="D720" s="130"/>
      <c r="E720" s="254"/>
      <c r="F720" s="130"/>
      <c r="G720" s="259"/>
      <c r="H720" s="142"/>
    </row>
    <row r="721" spans="1:25" s="132" customFormat="1" ht="16.5" thickBot="1">
      <c r="A721" s="131" t="s">
        <v>117</v>
      </c>
      <c r="B721" s="131"/>
      <c r="C721" s="131"/>
      <c r="D721" s="130"/>
      <c r="E721" s="254"/>
      <c r="F721" s="130"/>
      <c r="G721" s="259"/>
      <c r="H721" s="142"/>
      <c r="I721" s="889" t="s">
        <v>12</v>
      </c>
      <c r="J721" s="889"/>
      <c r="K721" s="889"/>
      <c r="M721" s="889" t="s">
        <v>230</v>
      </c>
      <c r="N721" s="889"/>
      <c r="O721" s="889"/>
      <c r="T721" s="289"/>
      <c r="U721" s="289"/>
      <c r="V721" s="289"/>
      <c r="W721" s="289"/>
      <c r="X721" s="289"/>
      <c r="Y721" s="289"/>
    </row>
    <row r="722" spans="1:26" ht="47.25">
      <c r="A722" s="756" t="s">
        <v>8</v>
      </c>
      <c r="B722" s="240" t="s">
        <v>9</v>
      </c>
      <c r="C722" s="241" t="s">
        <v>308</v>
      </c>
      <c r="D722" s="241" t="s">
        <v>309</v>
      </c>
      <c r="E722" s="260" t="s">
        <v>99</v>
      </c>
      <c r="F722" s="241" t="s">
        <v>100</v>
      </c>
      <c r="G722" s="369" t="s">
        <v>101</v>
      </c>
      <c r="H722" s="180"/>
      <c r="I722" s="89" t="s">
        <v>228</v>
      </c>
      <c r="J722" s="89" t="s">
        <v>229</v>
      </c>
      <c r="K722" s="191" t="s">
        <v>18</v>
      </c>
      <c r="L722" s="289"/>
      <c r="M722" s="89" t="s">
        <v>228</v>
      </c>
      <c r="N722" s="89" t="s">
        <v>229</v>
      </c>
      <c r="O722" s="191" t="s">
        <v>18</v>
      </c>
      <c r="P722" s="289"/>
      <c r="Q722" s="1" t="s">
        <v>339</v>
      </c>
      <c r="Z722" s="174"/>
    </row>
    <row r="723" spans="1:26" ht="23.25" customHeight="1">
      <c r="A723" s="757">
        <v>1</v>
      </c>
      <c r="B723" s="759" t="s">
        <v>147</v>
      </c>
      <c r="C723" s="665">
        <v>16.5</v>
      </c>
      <c r="D723" s="715">
        <v>0.2</v>
      </c>
      <c r="E723" s="715">
        <v>7.4</v>
      </c>
      <c r="F723" s="715">
        <f>D723+E723</f>
        <v>7.6000000000000005</v>
      </c>
      <c r="G723" s="229">
        <f>F723/C723</f>
        <v>0.46060606060606063</v>
      </c>
      <c r="H723" s="32"/>
      <c r="I723" s="214">
        <v>12.799999999999999</v>
      </c>
      <c r="J723" s="214">
        <v>3.7</v>
      </c>
      <c r="K723" s="623">
        <f>SUM(I723:J723)</f>
        <v>16.5</v>
      </c>
      <c r="L723" s="744"/>
      <c r="M723" s="214">
        <v>0</v>
      </c>
      <c r="N723" s="214">
        <v>0.2</v>
      </c>
      <c r="O723" s="623">
        <f>SUM(M723:N723)</f>
        <v>0.2</v>
      </c>
      <c r="P723" s="174"/>
      <c r="Q723" s="640">
        <f>O723+P723</f>
        <v>0.2</v>
      </c>
      <c r="R723" s="1">
        <v>7.2</v>
      </c>
      <c r="S723" s="2">
        <f>SUM(Q723:R723)</f>
        <v>7.4</v>
      </c>
      <c r="T723" s="174">
        <f>SUM(Q723:R723)</f>
        <v>7.4</v>
      </c>
      <c r="U723" s="174"/>
      <c r="V723" s="14"/>
      <c r="W723" s="14"/>
      <c r="X723" s="14"/>
      <c r="Y723" s="174"/>
      <c r="Z723" s="14"/>
    </row>
    <row r="724" spans="1:26" ht="15.75">
      <c r="A724" s="757">
        <v>2</v>
      </c>
      <c r="B724" s="760" t="s">
        <v>148</v>
      </c>
      <c r="C724" s="665">
        <v>36.4</v>
      </c>
      <c r="D724" s="715">
        <v>0.1</v>
      </c>
      <c r="E724" s="715">
        <v>12.22</v>
      </c>
      <c r="F724" s="658">
        <f aca="true" t="shared" si="74" ref="F724:F746">D724+E724</f>
        <v>12.32</v>
      </c>
      <c r="G724" s="229">
        <f aca="true" t="shared" si="75" ref="G724:G746">F724/C724</f>
        <v>0.3384615384615385</v>
      </c>
      <c r="H724" s="32"/>
      <c r="I724" s="214">
        <v>25.599999999999998</v>
      </c>
      <c r="J724" s="214">
        <v>10.8</v>
      </c>
      <c r="K724" s="623">
        <f aca="true" t="shared" si="76" ref="K724:K749">SUM(I724:J724)</f>
        <v>36.4</v>
      </c>
      <c r="L724" s="745"/>
      <c r="M724" s="214">
        <v>0</v>
      </c>
      <c r="N724" s="214">
        <v>0.1</v>
      </c>
      <c r="O724" s="623">
        <f aca="true" t="shared" si="77" ref="O724:O749">SUM(M724:N724)</f>
        <v>0.1</v>
      </c>
      <c r="P724" s="746"/>
      <c r="Q724" s="640">
        <f>O724+P724</f>
        <v>0.1</v>
      </c>
      <c r="R724" s="1">
        <v>12.120000000000001</v>
      </c>
      <c r="S724" s="2">
        <f aca="true" t="shared" si="78" ref="S724:S749">SUM(Q724:R724)</f>
        <v>12.22</v>
      </c>
      <c r="T724" s="14"/>
      <c r="U724" s="192"/>
      <c r="V724" s="14"/>
      <c r="W724" s="14"/>
      <c r="X724" s="14"/>
      <c r="Y724" s="14"/>
      <c r="Z724" s="14"/>
    </row>
    <row r="725" spans="1:26" ht="15.75">
      <c r="A725" s="757">
        <v>3</v>
      </c>
      <c r="B725" s="759" t="s">
        <v>149</v>
      </c>
      <c r="C725" s="665">
        <v>37.4</v>
      </c>
      <c r="D725" s="715">
        <v>0.4</v>
      </c>
      <c r="E725" s="715">
        <v>15.52</v>
      </c>
      <c r="F725" s="658">
        <f t="shared" si="74"/>
        <v>15.92</v>
      </c>
      <c r="G725" s="229">
        <f t="shared" si="75"/>
        <v>0.42566844919786095</v>
      </c>
      <c r="H725" s="32"/>
      <c r="I725" s="214">
        <v>28.5</v>
      </c>
      <c r="J725" s="214">
        <v>8.9</v>
      </c>
      <c r="K725" s="623">
        <f t="shared" si="76"/>
        <v>37.4</v>
      </c>
      <c r="L725" s="745"/>
      <c r="M725" s="214">
        <v>0.2</v>
      </c>
      <c r="N725" s="214">
        <v>0.2</v>
      </c>
      <c r="O725" s="623">
        <f t="shared" si="77"/>
        <v>0.4</v>
      </c>
      <c r="P725" s="746"/>
      <c r="Q725" s="640">
        <f aca="true" t="shared" si="79" ref="Q725:Q748">O725+P725</f>
        <v>0.4</v>
      </c>
      <c r="R725" s="1">
        <v>15.12</v>
      </c>
      <c r="S725" s="2">
        <f t="shared" si="78"/>
        <v>15.52</v>
      </c>
      <c r="T725" s="14"/>
      <c r="U725" s="192"/>
      <c r="V725" s="14"/>
      <c r="W725" s="14"/>
      <c r="X725" s="14"/>
      <c r="Y725" s="14"/>
      <c r="Z725" s="14"/>
    </row>
    <row r="726" spans="1:26" ht="15.75">
      <c r="A726" s="757">
        <v>4</v>
      </c>
      <c r="B726" s="760" t="s">
        <v>190</v>
      </c>
      <c r="C726" s="665">
        <v>41</v>
      </c>
      <c r="D726" s="715">
        <v>2.1</v>
      </c>
      <c r="E726" s="715">
        <v>18.78</v>
      </c>
      <c r="F726" s="658">
        <f t="shared" si="74"/>
        <v>20.880000000000003</v>
      </c>
      <c r="G726" s="229">
        <f t="shared" si="75"/>
        <v>0.5092682926829268</v>
      </c>
      <c r="H726" s="32"/>
      <c r="I726" s="214">
        <v>28.4</v>
      </c>
      <c r="J726" s="214">
        <v>12.6</v>
      </c>
      <c r="K726" s="623">
        <f t="shared" si="76"/>
        <v>41</v>
      </c>
      <c r="L726" s="745"/>
      <c r="M726" s="214">
        <v>1.9</v>
      </c>
      <c r="N726" s="214">
        <v>0.2</v>
      </c>
      <c r="O726" s="623">
        <f t="shared" si="77"/>
        <v>2.1</v>
      </c>
      <c r="P726" s="746"/>
      <c r="Q726" s="640">
        <f t="shared" si="79"/>
        <v>2.1</v>
      </c>
      <c r="R726" s="1">
        <v>16.68</v>
      </c>
      <c r="S726" s="2">
        <f t="shared" si="78"/>
        <v>18.78</v>
      </c>
      <c r="T726" s="14"/>
      <c r="U726" s="192"/>
      <c r="V726" s="14"/>
      <c r="W726" s="14"/>
      <c r="X726" s="14"/>
      <c r="Y726" s="14"/>
      <c r="Z726" s="14"/>
    </row>
    <row r="727" spans="1:26" ht="15.75">
      <c r="A727" s="757">
        <v>5</v>
      </c>
      <c r="B727" s="760" t="s">
        <v>150</v>
      </c>
      <c r="C727" s="665">
        <v>13.899999999999999</v>
      </c>
      <c r="D727" s="715">
        <v>0.2</v>
      </c>
      <c r="E727" s="715">
        <v>5.420000000000001</v>
      </c>
      <c r="F727" s="658">
        <f t="shared" si="74"/>
        <v>5.620000000000001</v>
      </c>
      <c r="G727" s="229">
        <f t="shared" si="75"/>
        <v>0.40431654676259005</v>
      </c>
      <c r="H727" s="32"/>
      <c r="I727" s="214">
        <v>8.7</v>
      </c>
      <c r="J727" s="214">
        <v>5.199999999999999</v>
      </c>
      <c r="K727" s="623">
        <f t="shared" si="76"/>
        <v>13.899999999999999</v>
      </c>
      <c r="L727" s="745"/>
      <c r="M727" s="214">
        <v>0</v>
      </c>
      <c r="N727" s="214">
        <v>0.2</v>
      </c>
      <c r="O727" s="623">
        <f t="shared" si="77"/>
        <v>0.2</v>
      </c>
      <c r="P727" s="746"/>
      <c r="Q727" s="640">
        <f t="shared" si="79"/>
        <v>0.2</v>
      </c>
      <c r="R727" s="1">
        <v>5.220000000000001</v>
      </c>
      <c r="S727" s="2">
        <f t="shared" si="78"/>
        <v>5.420000000000001</v>
      </c>
      <c r="T727" s="14"/>
      <c r="U727" s="192"/>
      <c r="V727" s="14"/>
      <c r="W727" s="14"/>
      <c r="X727" s="14"/>
      <c r="Y727" s="14"/>
      <c r="Z727" s="14"/>
    </row>
    <row r="728" spans="1:26" ht="15.75">
      <c r="A728" s="757">
        <v>6</v>
      </c>
      <c r="B728" s="760" t="s">
        <v>191</v>
      </c>
      <c r="C728" s="665">
        <v>31.4</v>
      </c>
      <c r="D728" s="715">
        <v>2.1</v>
      </c>
      <c r="E728" s="715">
        <v>12.479999999999999</v>
      </c>
      <c r="F728" s="658">
        <f t="shared" si="74"/>
        <v>14.579999999999998</v>
      </c>
      <c r="G728" s="229">
        <f t="shared" si="75"/>
        <v>0.46433121019108275</v>
      </c>
      <c r="H728" s="32"/>
      <c r="I728" s="214">
        <v>18.299999999999997</v>
      </c>
      <c r="J728" s="214">
        <v>13.1</v>
      </c>
      <c r="K728" s="623">
        <f t="shared" si="76"/>
        <v>31.4</v>
      </c>
      <c r="L728" s="745"/>
      <c r="M728" s="214">
        <v>0</v>
      </c>
      <c r="N728" s="214">
        <v>2.1</v>
      </c>
      <c r="O728" s="623">
        <f t="shared" si="77"/>
        <v>2.1</v>
      </c>
      <c r="P728" s="746"/>
      <c r="Q728" s="640">
        <f t="shared" si="79"/>
        <v>2.1</v>
      </c>
      <c r="R728" s="1">
        <v>10.379999999999999</v>
      </c>
      <c r="S728" s="2">
        <f t="shared" si="78"/>
        <v>12.479999999999999</v>
      </c>
      <c r="T728" s="14"/>
      <c r="U728" s="192"/>
      <c r="V728" s="14"/>
      <c r="W728" s="14"/>
      <c r="X728" s="14"/>
      <c r="Y728" s="14"/>
      <c r="Z728" s="14"/>
    </row>
    <row r="729" spans="1:26" ht="15.75">
      <c r="A729" s="757">
        <v>7</v>
      </c>
      <c r="B729" s="759" t="s">
        <v>151</v>
      </c>
      <c r="C729" s="665">
        <v>28.5</v>
      </c>
      <c r="D729" s="715">
        <v>0.4</v>
      </c>
      <c r="E729" s="715">
        <v>12.28</v>
      </c>
      <c r="F729" s="658">
        <f t="shared" si="74"/>
        <v>12.68</v>
      </c>
      <c r="G729" s="229">
        <f t="shared" si="75"/>
        <v>0.44491228070175437</v>
      </c>
      <c r="H729" s="32"/>
      <c r="I729" s="214">
        <v>19.8</v>
      </c>
      <c r="J729" s="214">
        <v>8.7</v>
      </c>
      <c r="K729" s="623">
        <f t="shared" si="76"/>
        <v>28.5</v>
      </c>
      <c r="L729" s="745"/>
      <c r="M729" s="214">
        <v>0</v>
      </c>
      <c r="N729" s="214">
        <v>0.4</v>
      </c>
      <c r="O729" s="623">
        <f t="shared" si="77"/>
        <v>0.4</v>
      </c>
      <c r="P729" s="746"/>
      <c r="Q729" s="640">
        <f t="shared" si="79"/>
        <v>0.4</v>
      </c>
      <c r="R729" s="1">
        <v>11.879999999999999</v>
      </c>
      <c r="S729" s="2">
        <f t="shared" si="78"/>
        <v>12.28</v>
      </c>
      <c r="T729" s="14"/>
      <c r="U729" s="192"/>
      <c r="V729" s="14"/>
      <c r="W729" s="14"/>
      <c r="X729" s="14"/>
      <c r="Y729" s="14"/>
      <c r="Z729" s="14"/>
    </row>
    <row r="730" spans="1:26" ht="15.75">
      <c r="A730" s="757">
        <v>8</v>
      </c>
      <c r="B730" s="760" t="s">
        <v>152</v>
      </c>
      <c r="C730" s="665">
        <v>38.9</v>
      </c>
      <c r="D730" s="715">
        <v>0.4</v>
      </c>
      <c r="E730" s="715">
        <v>14.200000000000001</v>
      </c>
      <c r="F730" s="658">
        <f t="shared" si="74"/>
        <v>14.600000000000001</v>
      </c>
      <c r="G730" s="229">
        <f t="shared" si="75"/>
        <v>0.3753213367609255</v>
      </c>
      <c r="H730" s="32"/>
      <c r="I730" s="214">
        <v>29.9</v>
      </c>
      <c r="J730" s="214">
        <v>9</v>
      </c>
      <c r="K730" s="623">
        <f t="shared" si="76"/>
        <v>38.9</v>
      </c>
      <c r="L730" s="745"/>
      <c r="M730" s="214">
        <v>0</v>
      </c>
      <c r="N730" s="214">
        <v>0.4</v>
      </c>
      <c r="O730" s="623">
        <f t="shared" si="77"/>
        <v>0.4</v>
      </c>
      <c r="P730" s="746"/>
      <c r="Q730" s="640">
        <f t="shared" si="79"/>
        <v>0.4</v>
      </c>
      <c r="R730" s="1">
        <v>13.8</v>
      </c>
      <c r="S730" s="2">
        <f t="shared" si="78"/>
        <v>14.200000000000001</v>
      </c>
      <c r="T730" s="14"/>
      <c r="U730" s="192"/>
      <c r="V730" s="14"/>
      <c r="W730" s="14"/>
      <c r="X730" s="14"/>
      <c r="Y730" s="14"/>
      <c r="Z730" s="14"/>
    </row>
    <row r="731" spans="1:26" ht="15.75">
      <c r="A731" s="757">
        <v>9</v>
      </c>
      <c r="B731" s="760" t="s">
        <v>153</v>
      </c>
      <c r="C731" s="665">
        <v>21.2</v>
      </c>
      <c r="D731" s="715">
        <v>0.6</v>
      </c>
      <c r="E731" s="715">
        <v>7.319999999999999</v>
      </c>
      <c r="F731" s="658">
        <f t="shared" si="74"/>
        <v>7.919999999999999</v>
      </c>
      <c r="G731" s="229">
        <f t="shared" si="75"/>
        <v>0.37358490566037733</v>
      </c>
      <c r="H731" s="32"/>
      <c r="I731" s="214">
        <v>11.2</v>
      </c>
      <c r="J731" s="214">
        <v>10</v>
      </c>
      <c r="K731" s="623">
        <f t="shared" si="76"/>
        <v>21.2</v>
      </c>
      <c r="L731" s="745"/>
      <c r="M731" s="214">
        <v>0</v>
      </c>
      <c r="N731" s="214">
        <v>0.6</v>
      </c>
      <c r="O731" s="623">
        <f t="shared" si="77"/>
        <v>0.6</v>
      </c>
      <c r="P731" s="746"/>
      <c r="Q731" s="640">
        <f t="shared" si="79"/>
        <v>0.6</v>
      </c>
      <c r="R731" s="1">
        <v>6.72</v>
      </c>
      <c r="S731" s="2">
        <f t="shared" si="78"/>
        <v>7.319999999999999</v>
      </c>
      <c r="T731" s="14"/>
      <c r="U731" s="192"/>
      <c r="V731" s="14"/>
      <c r="W731" s="14"/>
      <c r="X731" s="14"/>
      <c r="Y731" s="14"/>
      <c r="Z731" s="14"/>
    </row>
    <row r="732" spans="1:26" ht="15.75">
      <c r="A732" s="757">
        <v>10</v>
      </c>
      <c r="B732" s="760" t="s">
        <v>154</v>
      </c>
      <c r="C732" s="665">
        <v>27.9</v>
      </c>
      <c r="D732" s="715">
        <v>0.9</v>
      </c>
      <c r="E732" s="715">
        <v>10.56</v>
      </c>
      <c r="F732" s="658">
        <f t="shared" si="74"/>
        <v>11.46</v>
      </c>
      <c r="G732" s="229">
        <f t="shared" si="75"/>
        <v>0.4107526881720431</v>
      </c>
      <c r="H732" s="32"/>
      <c r="I732" s="214">
        <v>19</v>
      </c>
      <c r="J732" s="214">
        <v>8.9</v>
      </c>
      <c r="K732" s="623">
        <f t="shared" si="76"/>
        <v>27.9</v>
      </c>
      <c r="L732" s="745"/>
      <c r="M732" s="214">
        <v>0.5</v>
      </c>
      <c r="N732" s="214">
        <v>0.4</v>
      </c>
      <c r="O732" s="623">
        <f t="shared" si="77"/>
        <v>0.9</v>
      </c>
      <c r="P732" s="746"/>
      <c r="Q732" s="640">
        <f t="shared" si="79"/>
        <v>0.9</v>
      </c>
      <c r="R732" s="1">
        <v>9.66</v>
      </c>
      <c r="S732" s="2">
        <f t="shared" si="78"/>
        <v>10.56</v>
      </c>
      <c r="T732" s="14"/>
      <c r="U732" s="192"/>
      <c r="V732" s="14"/>
      <c r="W732" s="14"/>
      <c r="X732" s="14"/>
      <c r="Y732" s="14"/>
      <c r="Z732" s="14"/>
    </row>
    <row r="733" spans="1:26" ht="15.75">
      <c r="A733" s="757">
        <v>11</v>
      </c>
      <c r="B733" s="760" t="s">
        <v>155</v>
      </c>
      <c r="C733" s="665">
        <v>14</v>
      </c>
      <c r="D733" s="715">
        <v>0.2</v>
      </c>
      <c r="E733" s="715">
        <v>6.2</v>
      </c>
      <c r="F733" s="658">
        <f t="shared" si="74"/>
        <v>6.4</v>
      </c>
      <c r="G733" s="229">
        <f t="shared" si="75"/>
        <v>0.4571428571428572</v>
      </c>
      <c r="H733" s="32"/>
      <c r="I733" s="214">
        <v>10</v>
      </c>
      <c r="J733" s="214">
        <v>4</v>
      </c>
      <c r="K733" s="623">
        <f t="shared" si="76"/>
        <v>14</v>
      </c>
      <c r="L733" s="745"/>
      <c r="M733" s="214">
        <v>0</v>
      </c>
      <c r="N733" s="214">
        <v>0.2</v>
      </c>
      <c r="O733" s="623">
        <f t="shared" si="77"/>
        <v>0.2</v>
      </c>
      <c r="P733" s="746"/>
      <c r="Q733" s="640">
        <f t="shared" si="79"/>
        <v>0.2</v>
      </c>
      <c r="R733" s="1">
        <v>6</v>
      </c>
      <c r="S733" s="2">
        <f t="shared" si="78"/>
        <v>6.2</v>
      </c>
      <c r="T733" s="14"/>
      <c r="U733" s="192"/>
      <c r="V733" s="14"/>
      <c r="W733" s="14"/>
      <c r="X733" s="14"/>
      <c r="Y733" s="14"/>
      <c r="Z733" s="14"/>
    </row>
    <row r="734" spans="1:26" ht="15.75">
      <c r="A734" s="757">
        <v>12</v>
      </c>
      <c r="B734" s="760" t="s">
        <v>192</v>
      </c>
      <c r="C734" s="665">
        <v>20</v>
      </c>
      <c r="D734" s="715">
        <v>0.39</v>
      </c>
      <c r="E734" s="715">
        <v>7.89</v>
      </c>
      <c r="F734" s="658">
        <f t="shared" si="74"/>
        <v>8.28</v>
      </c>
      <c r="G734" s="229">
        <f t="shared" si="75"/>
        <v>0.414</v>
      </c>
      <c r="H734" s="32"/>
      <c r="I734" s="214">
        <v>12.5</v>
      </c>
      <c r="J734" s="214">
        <v>7.5</v>
      </c>
      <c r="K734" s="623">
        <f t="shared" si="76"/>
        <v>20</v>
      </c>
      <c r="L734" s="745"/>
      <c r="M734" s="214">
        <v>0</v>
      </c>
      <c r="N734" s="214">
        <v>0.39</v>
      </c>
      <c r="O734" s="623">
        <f t="shared" si="77"/>
        <v>0.39</v>
      </c>
      <c r="P734" s="746"/>
      <c r="Q734" s="640">
        <f t="shared" si="79"/>
        <v>0.39</v>
      </c>
      <c r="R734" s="1">
        <v>7.5</v>
      </c>
      <c r="S734" s="2">
        <f t="shared" si="78"/>
        <v>7.89</v>
      </c>
      <c r="T734" s="14"/>
      <c r="U734" s="192"/>
      <c r="V734" s="14"/>
      <c r="W734" s="14"/>
      <c r="X734" s="14"/>
      <c r="Y734" s="14"/>
      <c r="Z734" s="14"/>
    </row>
    <row r="735" spans="1:26" ht="15.75">
      <c r="A735" s="757">
        <v>13</v>
      </c>
      <c r="B735" s="760" t="s">
        <v>227</v>
      </c>
      <c r="C735" s="665">
        <v>21.1</v>
      </c>
      <c r="D735" s="715">
        <v>0.4</v>
      </c>
      <c r="E735" s="715">
        <v>6.880000000000001</v>
      </c>
      <c r="F735" s="658">
        <f t="shared" si="74"/>
        <v>7.280000000000001</v>
      </c>
      <c r="G735" s="229">
        <f t="shared" si="75"/>
        <v>0.34502369668246446</v>
      </c>
      <c r="H735" s="32"/>
      <c r="I735" s="214">
        <v>10.8</v>
      </c>
      <c r="J735" s="214">
        <v>10.299999999999999</v>
      </c>
      <c r="K735" s="623">
        <f t="shared" si="76"/>
        <v>21.1</v>
      </c>
      <c r="L735" s="745"/>
      <c r="M735" s="214">
        <v>0</v>
      </c>
      <c r="N735" s="214">
        <v>0.4</v>
      </c>
      <c r="O735" s="623">
        <f t="shared" si="77"/>
        <v>0.4</v>
      </c>
      <c r="P735" s="746"/>
      <c r="Q735" s="640">
        <f t="shared" si="79"/>
        <v>0.4</v>
      </c>
      <c r="R735" s="1">
        <v>6.48</v>
      </c>
      <c r="S735" s="2">
        <f t="shared" si="78"/>
        <v>6.880000000000001</v>
      </c>
      <c r="T735" s="14"/>
      <c r="U735" s="192"/>
      <c r="V735" s="14"/>
      <c r="W735" s="14"/>
      <c r="X735" s="14"/>
      <c r="Y735" s="14"/>
      <c r="Z735" s="14"/>
    </row>
    <row r="736" spans="1:26" ht="15.75">
      <c r="A736" s="757">
        <v>14</v>
      </c>
      <c r="B736" s="760" t="s">
        <v>157</v>
      </c>
      <c r="C736" s="665">
        <v>6.699999999999999</v>
      </c>
      <c r="D736" s="715">
        <v>0.04</v>
      </c>
      <c r="E736" s="715">
        <v>3.52</v>
      </c>
      <c r="F736" s="658">
        <f t="shared" si="74"/>
        <v>3.56</v>
      </c>
      <c r="G736" s="229">
        <f t="shared" si="75"/>
        <v>0.5313432835820896</v>
      </c>
      <c r="H736" s="32"/>
      <c r="I736" s="214">
        <v>5.6</v>
      </c>
      <c r="J736" s="214">
        <v>1.1</v>
      </c>
      <c r="K736" s="623">
        <f t="shared" si="76"/>
        <v>6.699999999999999</v>
      </c>
      <c r="L736" s="745"/>
      <c r="M736" s="214">
        <v>0</v>
      </c>
      <c r="N736" s="214">
        <v>0.04</v>
      </c>
      <c r="O736" s="623">
        <f t="shared" si="77"/>
        <v>0.04</v>
      </c>
      <c r="P736" s="746"/>
      <c r="Q736" s="640">
        <f t="shared" si="79"/>
        <v>0.04</v>
      </c>
      <c r="R736" s="1">
        <v>3.48</v>
      </c>
      <c r="S736" s="2">
        <f t="shared" si="78"/>
        <v>3.52</v>
      </c>
      <c r="T736" s="14"/>
      <c r="U736" s="192"/>
      <c r="V736" s="14"/>
      <c r="W736" s="14"/>
      <c r="X736" s="14"/>
      <c r="Y736" s="14"/>
      <c r="Z736" s="14"/>
    </row>
    <row r="737" spans="1:26" ht="15.75">
      <c r="A737" s="757">
        <v>15</v>
      </c>
      <c r="B737" s="759" t="s">
        <v>158</v>
      </c>
      <c r="C737" s="665">
        <v>20.8</v>
      </c>
      <c r="D737" s="715">
        <v>0.62</v>
      </c>
      <c r="E737" s="715">
        <v>8.54</v>
      </c>
      <c r="F737" s="658">
        <f t="shared" si="74"/>
        <v>9.159999999999998</v>
      </c>
      <c r="G737" s="229">
        <f t="shared" si="75"/>
        <v>0.44038461538461526</v>
      </c>
      <c r="H737" s="32"/>
      <c r="I737" s="214">
        <v>13.200000000000001</v>
      </c>
      <c r="J737" s="214">
        <v>7.6</v>
      </c>
      <c r="K737" s="623">
        <f t="shared" si="76"/>
        <v>20.8</v>
      </c>
      <c r="L737" s="745"/>
      <c r="M737" s="214">
        <v>0.2</v>
      </c>
      <c r="N737" s="214">
        <v>0.42</v>
      </c>
      <c r="O737" s="623">
        <f t="shared" si="77"/>
        <v>0.62</v>
      </c>
      <c r="P737" s="746"/>
      <c r="Q737" s="640">
        <f t="shared" si="79"/>
        <v>0.62</v>
      </c>
      <c r="R737" s="1">
        <v>7.92</v>
      </c>
      <c r="S737" s="2">
        <f t="shared" si="78"/>
        <v>8.54</v>
      </c>
      <c r="T737" s="14"/>
      <c r="U737" s="192"/>
      <c r="V737" s="14"/>
      <c r="W737" s="14"/>
      <c r="X737" s="14"/>
      <c r="Y737" s="14"/>
      <c r="Z737" s="14"/>
    </row>
    <row r="738" spans="1:26" ht="15.75">
      <c r="A738" s="757">
        <v>16</v>
      </c>
      <c r="B738" s="759" t="s">
        <v>193</v>
      </c>
      <c r="C738" s="665">
        <v>30.799999999999997</v>
      </c>
      <c r="D738" s="715">
        <v>0.38</v>
      </c>
      <c r="E738" s="715">
        <v>13.82</v>
      </c>
      <c r="F738" s="658">
        <f t="shared" si="74"/>
        <v>14.200000000000001</v>
      </c>
      <c r="G738" s="229">
        <f t="shared" si="75"/>
        <v>0.46103896103896114</v>
      </c>
      <c r="H738" s="32"/>
      <c r="I738" s="214">
        <v>22.4</v>
      </c>
      <c r="J738" s="214">
        <v>8.4</v>
      </c>
      <c r="K738" s="623">
        <f t="shared" si="76"/>
        <v>30.799999999999997</v>
      </c>
      <c r="L738" s="745"/>
      <c r="M738" s="214">
        <v>0</v>
      </c>
      <c r="N738" s="214">
        <v>0.38</v>
      </c>
      <c r="O738" s="623">
        <f t="shared" si="77"/>
        <v>0.38</v>
      </c>
      <c r="P738" s="746"/>
      <c r="Q738" s="640">
        <f t="shared" si="79"/>
        <v>0.38</v>
      </c>
      <c r="R738" s="1">
        <v>13.44</v>
      </c>
      <c r="S738" s="2">
        <f t="shared" si="78"/>
        <v>13.82</v>
      </c>
      <c r="T738" s="14"/>
      <c r="U738" s="192"/>
      <c r="V738" s="14"/>
      <c r="W738" s="14"/>
      <c r="X738" s="14"/>
      <c r="Y738" s="14"/>
      <c r="Z738" s="14"/>
    </row>
    <row r="739" spans="1:26" ht="15.75">
      <c r="A739" s="757">
        <v>17</v>
      </c>
      <c r="B739" s="760" t="s">
        <v>159</v>
      </c>
      <c r="C739" s="748">
        <v>16.900000000000002</v>
      </c>
      <c r="D739" s="751">
        <v>0.21</v>
      </c>
      <c r="E739" s="885">
        <v>6.75</v>
      </c>
      <c r="F739" s="658">
        <f t="shared" si="74"/>
        <v>6.96</v>
      </c>
      <c r="G739" s="229">
        <f t="shared" si="75"/>
        <v>0.4118343195266272</v>
      </c>
      <c r="H739" s="32"/>
      <c r="I739" s="214">
        <v>12.200000000000001</v>
      </c>
      <c r="J739" s="214">
        <v>4.7</v>
      </c>
      <c r="K739" s="623">
        <f t="shared" si="76"/>
        <v>16.900000000000002</v>
      </c>
      <c r="L739" s="745"/>
      <c r="M739" s="214">
        <v>0</v>
      </c>
      <c r="N739" s="214">
        <v>0.21</v>
      </c>
      <c r="O739" s="623">
        <f t="shared" si="77"/>
        <v>0.21</v>
      </c>
      <c r="P739" s="746"/>
      <c r="Q739" s="640">
        <f t="shared" si="79"/>
        <v>0.21</v>
      </c>
      <c r="R739" s="1">
        <v>6.54</v>
      </c>
      <c r="S739" s="2">
        <f t="shared" si="78"/>
        <v>6.75</v>
      </c>
      <c r="T739" s="14"/>
      <c r="U739" s="192"/>
      <c r="V739" s="14"/>
      <c r="W739" s="14"/>
      <c r="X739" s="14"/>
      <c r="Y739" s="14"/>
      <c r="Z739" s="14"/>
    </row>
    <row r="740" spans="1:26" ht="15.75">
      <c r="A740" s="757">
        <v>18</v>
      </c>
      <c r="B740" s="759" t="s">
        <v>160</v>
      </c>
      <c r="C740" s="748">
        <v>54</v>
      </c>
      <c r="D740" s="751">
        <v>5.5</v>
      </c>
      <c r="E740" s="885">
        <v>30.1</v>
      </c>
      <c r="F740" s="658">
        <f t="shared" si="74"/>
        <v>35.6</v>
      </c>
      <c r="G740" s="229">
        <f t="shared" si="75"/>
        <v>0.6592592592592593</v>
      </c>
      <c r="H740" s="32"/>
      <c r="I740" s="214">
        <v>41</v>
      </c>
      <c r="J740" s="214">
        <v>13</v>
      </c>
      <c r="K740" s="623">
        <f t="shared" si="76"/>
        <v>54</v>
      </c>
      <c r="L740" s="745"/>
      <c r="M740" s="214">
        <v>5</v>
      </c>
      <c r="N740" s="214">
        <v>0.5</v>
      </c>
      <c r="O740" s="623">
        <f t="shared" si="77"/>
        <v>5.5</v>
      </c>
      <c r="P740" s="746"/>
      <c r="Q740" s="640">
        <f t="shared" si="79"/>
        <v>5.5</v>
      </c>
      <c r="R740" s="1">
        <v>24.6</v>
      </c>
      <c r="S740" s="2">
        <f t="shared" si="78"/>
        <v>30.1</v>
      </c>
      <c r="T740" s="14"/>
      <c r="U740" s="192"/>
      <c r="V740" s="14"/>
      <c r="W740" s="14"/>
      <c r="X740" s="14"/>
      <c r="Y740" s="14"/>
      <c r="Z740" s="14"/>
    </row>
    <row r="741" spans="1:26" ht="15.75">
      <c r="A741" s="758">
        <v>19</v>
      </c>
      <c r="B741" s="760" t="s">
        <v>161</v>
      </c>
      <c r="C741" s="748">
        <v>25.6</v>
      </c>
      <c r="D741" s="751">
        <v>0.53</v>
      </c>
      <c r="E741" s="885">
        <v>7.73</v>
      </c>
      <c r="F741" s="658">
        <f t="shared" si="74"/>
        <v>8.26</v>
      </c>
      <c r="G741" s="229">
        <f t="shared" si="75"/>
        <v>0.32265625</v>
      </c>
      <c r="H741" s="32"/>
      <c r="I741" s="214">
        <v>13.8</v>
      </c>
      <c r="J741" s="214">
        <v>11.799999999999999</v>
      </c>
      <c r="K741" s="623">
        <f t="shared" si="76"/>
        <v>25.6</v>
      </c>
      <c r="L741" s="745"/>
      <c r="M741" s="214">
        <v>0</v>
      </c>
      <c r="N741" s="214">
        <v>0.53</v>
      </c>
      <c r="O741" s="623">
        <f t="shared" si="77"/>
        <v>0.53</v>
      </c>
      <c r="P741" s="746"/>
      <c r="Q741" s="640">
        <f t="shared" si="79"/>
        <v>0.53</v>
      </c>
      <c r="R741" s="1">
        <v>7.2</v>
      </c>
      <c r="S741" s="2">
        <f t="shared" si="78"/>
        <v>7.73</v>
      </c>
      <c r="T741" s="14"/>
      <c r="U741" s="192"/>
      <c r="V741" s="14"/>
      <c r="W741" s="14"/>
      <c r="X741" s="14"/>
      <c r="Y741" s="14"/>
      <c r="Z741" s="14"/>
    </row>
    <row r="742" spans="1:26" ht="15.75">
      <c r="A742" s="758">
        <v>20</v>
      </c>
      <c r="B742" s="760" t="s">
        <v>175</v>
      </c>
      <c r="C742" s="749">
        <v>24.3</v>
      </c>
      <c r="D742" s="752">
        <v>0.4</v>
      </c>
      <c r="E742" s="886">
        <v>11.14</v>
      </c>
      <c r="F742" s="658">
        <f t="shared" si="74"/>
        <v>11.540000000000001</v>
      </c>
      <c r="G742" s="229">
        <f t="shared" si="75"/>
        <v>0.4748971193415638</v>
      </c>
      <c r="H742" s="32"/>
      <c r="I742" s="214">
        <v>15.700000000000001</v>
      </c>
      <c r="J742" s="214">
        <v>8.6</v>
      </c>
      <c r="K742" s="623">
        <f t="shared" si="76"/>
        <v>24.3</v>
      </c>
      <c r="L742" s="745"/>
      <c r="M742" s="214">
        <v>0</v>
      </c>
      <c r="N742" s="214">
        <v>0.4</v>
      </c>
      <c r="O742" s="623">
        <f t="shared" si="77"/>
        <v>0.4</v>
      </c>
      <c r="P742" s="746"/>
      <c r="Q742" s="640">
        <f t="shared" si="79"/>
        <v>0.4</v>
      </c>
      <c r="R742" s="1">
        <v>10.74</v>
      </c>
      <c r="S742" s="2">
        <f t="shared" si="78"/>
        <v>11.14</v>
      </c>
      <c r="T742" s="14"/>
      <c r="U742" s="192"/>
      <c r="V742" s="14"/>
      <c r="W742" s="14"/>
      <c r="X742" s="14"/>
      <c r="Y742" s="14"/>
      <c r="Z742" s="14"/>
    </row>
    <row r="743" spans="1:26" ht="15.75">
      <c r="A743" s="758">
        <v>21</v>
      </c>
      <c r="B743" s="760" t="s">
        <v>224</v>
      </c>
      <c r="C743" s="749">
        <v>31.5</v>
      </c>
      <c r="D743" s="752">
        <v>0.77</v>
      </c>
      <c r="E743" s="886">
        <v>12.77</v>
      </c>
      <c r="F743" s="658">
        <f>D743+E743</f>
        <v>13.54</v>
      </c>
      <c r="G743" s="229">
        <f>F743/C743</f>
        <v>0.4298412698412698</v>
      </c>
      <c r="H743" s="32"/>
      <c r="I743" s="214">
        <v>20.4</v>
      </c>
      <c r="J743" s="214">
        <v>11.1</v>
      </c>
      <c r="K743" s="623">
        <f t="shared" si="76"/>
        <v>31.5</v>
      </c>
      <c r="L743" s="745"/>
      <c r="M743" s="214">
        <v>0</v>
      </c>
      <c r="N743" s="214">
        <v>0.77</v>
      </c>
      <c r="O743" s="623">
        <f t="shared" si="77"/>
        <v>0.77</v>
      </c>
      <c r="P743" s="746"/>
      <c r="Q743" s="640">
        <f t="shared" si="79"/>
        <v>0.77</v>
      </c>
      <c r="R743" s="1">
        <v>12</v>
      </c>
      <c r="S743" s="2">
        <f t="shared" si="78"/>
        <v>12.77</v>
      </c>
      <c r="T743" s="14"/>
      <c r="U743" s="192"/>
      <c r="V743" s="14"/>
      <c r="W743" s="14"/>
      <c r="X743" s="14"/>
      <c r="Y743" s="14"/>
      <c r="Z743" s="14"/>
    </row>
    <row r="744" spans="1:26" ht="15.75">
      <c r="A744" s="758">
        <v>22</v>
      </c>
      <c r="B744" s="760" t="s">
        <v>225</v>
      </c>
      <c r="C744" s="749">
        <v>22.5</v>
      </c>
      <c r="D744" s="752">
        <v>0.3</v>
      </c>
      <c r="E744" s="886">
        <v>11.4</v>
      </c>
      <c r="F744" s="658">
        <f>D744+E744</f>
        <v>11.700000000000001</v>
      </c>
      <c r="G744" s="229">
        <f>F744/C744</f>
        <v>0.52</v>
      </c>
      <c r="H744" s="32"/>
      <c r="I744" s="214">
        <v>18.5</v>
      </c>
      <c r="J744" s="214">
        <v>4</v>
      </c>
      <c r="K744" s="623">
        <f t="shared" si="76"/>
        <v>22.5</v>
      </c>
      <c r="L744" s="745"/>
      <c r="M744" s="214">
        <v>0</v>
      </c>
      <c r="N744" s="214">
        <v>0.3</v>
      </c>
      <c r="O744" s="623">
        <f t="shared" si="77"/>
        <v>0.3</v>
      </c>
      <c r="P744" s="746"/>
      <c r="Q744" s="640">
        <f t="shared" si="79"/>
        <v>0.3</v>
      </c>
      <c r="R744" s="1">
        <v>11.1</v>
      </c>
      <c r="S744" s="2">
        <f t="shared" si="78"/>
        <v>11.4</v>
      </c>
      <c r="T744" s="14"/>
      <c r="U744" s="192"/>
      <c r="V744" s="14"/>
      <c r="W744" s="14"/>
      <c r="X744" s="14"/>
      <c r="Y744" s="14"/>
      <c r="Z744" s="14"/>
    </row>
    <row r="745" spans="1:26" ht="15.75">
      <c r="A745" s="758">
        <v>23</v>
      </c>
      <c r="B745" s="760" t="s">
        <v>226</v>
      </c>
      <c r="C745" s="749">
        <v>8.7</v>
      </c>
      <c r="D745" s="752">
        <v>0.5</v>
      </c>
      <c r="E745" s="886">
        <v>4.76</v>
      </c>
      <c r="F745" s="658">
        <f>D745+E745</f>
        <v>5.26</v>
      </c>
      <c r="G745" s="229">
        <f>F745/C745</f>
        <v>0.6045977011494253</v>
      </c>
      <c r="H745" s="32"/>
      <c r="I745" s="214">
        <v>6.7</v>
      </c>
      <c r="J745" s="214">
        <v>2</v>
      </c>
      <c r="K745" s="623">
        <f t="shared" si="76"/>
        <v>8.7</v>
      </c>
      <c r="L745" s="745"/>
      <c r="M745" s="214">
        <v>0</v>
      </c>
      <c r="N745" s="214">
        <v>0.5</v>
      </c>
      <c r="O745" s="623">
        <f t="shared" si="77"/>
        <v>0.5</v>
      </c>
      <c r="P745" s="746"/>
      <c r="Q745" s="640">
        <f>O745+P745</f>
        <v>0.5</v>
      </c>
      <c r="R745" s="1">
        <v>4.26</v>
      </c>
      <c r="S745" s="2">
        <f t="shared" si="78"/>
        <v>4.76</v>
      </c>
      <c r="T745" s="14"/>
      <c r="U745" s="192"/>
      <c r="V745" s="14"/>
      <c r="W745" s="14"/>
      <c r="X745" s="14"/>
      <c r="Y745" s="14"/>
      <c r="Z745" s="14"/>
    </row>
    <row r="746" spans="1:26" ht="15.75">
      <c r="A746" s="840">
        <v>24</v>
      </c>
      <c r="B746" s="840" t="s">
        <v>333</v>
      </c>
      <c r="C746" s="98">
        <v>8.600000000000001</v>
      </c>
      <c r="D746" s="98">
        <v>0</v>
      </c>
      <c r="E746" s="106">
        <v>3.96</v>
      </c>
      <c r="F746" s="658">
        <f t="shared" si="74"/>
        <v>3.96</v>
      </c>
      <c r="G746" s="229">
        <f t="shared" si="75"/>
        <v>0.46046511627906966</v>
      </c>
      <c r="H746" s="32"/>
      <c r="I746" s="214">
        <v>6.6000000000000005</v>
      </c>
      <c r="J746" s="214">
        <v>2</v>
      </c>
      <c r="K746" s="623">
        <f t="shared" si="76"/>
        <v>8.600000000000001</v>
      </c>
      <c r="L746" s="745"/>
      <c r="M746" s="214">
        <v>0</v>
      </c>
      <c r="N746" s="214">
        <v>0</v>
      </c>
      <c r="O746" s="623">
        <f t="shared" si="77"/>
        <v>0</v>
      </c>
      <c r="P746" s="746"/>
      <c r="Q746" s="640">
        <f t="shared" si="79"/>
        <v>0</v>
      </c>
      <c r="R746" s="1">
        <v>3.96</v>
      </c>
      <c r="S746" s="2">
        <f t="shared" si="78"/>
        <v>3.96</v>
      </c>
      <c r="T746" s="14"/>
      <c r="U746" s="192"/>
      <c r="V746" s="14"/>
      <c r="W746" s="14"/>
      <c r="X746" s="14"/>
      <c r="Y746" s="14"/>
      <c r="Z746" s="14"/>
    </row>
    <row r="747" spans="1:26" ht="15.75">
      <c r="A747" s="840">
        <v>25</v>
      </c>
      <c r="B747" s="840" t="s">
        <v>334</v>
      </c>
      <c r="C747" s="98">
        <v>7.699999999999999</v>
      </c>
      <c r="D747" s="98">
        <v>0</v>
      </c>
      <c r="E747" s="106">
        <v>2.7</v>
      </c>
      <c r="F747" s="658">
        <f>D747+E747</f>
        <v>2.7</v>
      </c>
      <c r="G747" s="229">
        <f>F747/C747</f>
        <v>0.3506493506493507</v>
      </c>
      <c r="H747" s="32"/>
      <c r="I747" s="214">
        <v>4.5</v>
      </c>
      <c r="J747" s="214">
        <v>3.1999999999999997</v>
      </c>
      <c r="K747" s="623">
        <f t="shared" si="76"/>
        <v>7.699999999999999</v>
      </c>
      <c r="L747" s="745"/>
      <c r="M747" s="214">
        <v>0</v>
      </c>
      <c r="N747" s="214">
        <v>0</v>
      </c>
      <c r="O747" s="623">
        <f t="shared" si="77"/>
        <v>0</v>
      </c>
      <c r="P747" s="746"/>
      <c r="Q747" s="640">
        <f t="shared" si="79"/>
        <v>0</v>
      </c>
      <c r="R747" s="1">
        <v>2.7</v>
      </c>
      <c r="S747" s="2">
        <f t="shared" si="78"/>
        <v>2.7</v>
      </c>
      <c r="T747" s="14"/>
      <c r="U747" s="192"/>
      <c r="V747" s="14"/>
      <c r="W747" s="14"/>
      <c r="X747" s="14"/>
      <c r="Y747" s="14"/>
      <c r="Z747" s="14"/>
    </row>
    <row r="748" spans="1:26" ht="15.75">
      <c r="A748" s="840">
        <v>26</v>
      </c>
      <c r="B748" s="840" t="s">
        <v>335</v>
      </c>
      <c r="C748" s="98">
        <v>4.2</v>
      </c>
      <c r="D748" s="98">
        <v>0</v>
      </c>
      <c r="E748" s="106">
        <v>1.5599999999999998</v>
      </c>
      <c r="F748" s="658">
        <f>D748+E748</f>
        <v>1.5599999999999998</v>
      </c>
      <c r="G748" s="229">
        <f>F748/C748</f>
        <v>0.3714285714285714</v>
      </c>
      <c r="H748" s="526"/>
      <c r="I748" s="214">
        <v>2.4000000000000004</v>
      </c>
      <c r="J748" s="214">
        <v>1.8</v>
      </c>
      <c r="K748" s="623">
        <f t="shared" si="76"/>
        <v>4.2</v>
      </c>
      <c r="L748" s="745"/>
      <c r="M748" s="214">
        <v>0</v>
      </c>
      <c r="N748" s="214">
        <v>0</v>
      </c>
      <c r="O748" s="623">
        <f t="shared" si="77"/>
        <v>0</v>
      </c>
      <c r="P748" s="746"/>
      <c r="Q748" s="640">
        <f t="shared" si="79"/>
        <v>0</v>
      </c>
      <c r="R748" s="1">
        <v>1.5599999999999998</v>
      </c>
      <c r="S748" s="2">
        <f t="shared" si="78"/>
        <v>1.5599999999999998</v>
      </c>
      <c r="T748" s="14"/>
      <c r="U748" s="192"/>
      <c r="V748" s="14"/>
      <c r="W748" s="14"/>
      <c r="X748" s="14"/>
      <c r="Y748" s="14"/>
      <c r="Z748" s="14"/>
    </row>
    <row r="749" spans="1:26" ht="16.5" thickBot="1">
      <c r="A749" s="651"/>
      <c r="B749" s="761" t="s">
        <v>18</v>
      </c>
      <c r="C749" s="750">
        <v>610.4999999999999</v>
      </c>
      <c r="D749" s="739">
        <v>17.64</v>
      </c>
      <c r="E749" s="831">
        <v>255.89999999999992</v>
      </c>
      <c r="F749" s="849">
        <f>D749+E749</f>
        <v>273.5399999999999</v>
      </c>
      <c r="G749" s="325">
        <f>F749/C749</f>
        <v>0.448058968058968</v>
      </c>
      <c r="H749" s="19"/>
      <c r="I749" s="190">
        <v>418.49999999999994</v>
      </c>
      <c r="J749" s="190">
        <v>191.99999999999997</v>
      </c>
      <c r="K749" s="623">
        <f t="shared" si="76"/>
        <v>610.4999999999999</v>
      </c>
      <c r="L749" s="745"/>
      <c r="M749" s="190">
        <v>7.800000000000001</v>
      </c>
      <c r="N749" s="190">
        <v>9.84</v>
      </c>
      <c r="O749" s="623">
        <f t="shared" si="77"/>
        <v>17.64</v>
      </c>
      <c r="P749" s="746"/>
      <c r="Q749" s="884">
        <f>SUM(Q723:Q748)</f>
        <v>17.64</v>
      </c>
      <c r="R749" s="1">
        <v>238.25999999999993</v>
      </c>
      <c r="S749" s="2">
        <f t="shared" si="78"/>
        <v>255.89999999999992</v>
      </c>
      <c r="T749" s="14"/>
      <c r="U749" s="192"/>
      <c r="V749" s="14"/>
      <c r="W749" s="14"/>
      <c r="X749" s="14"/>
      <c r="Y749" s="14"/>
      <c r="Z749" s="14"/>
    </row>
    <row r="750" spans="1:25" ht="15.75">
      <c r="A750" s="101"/>
      <c r="B750" s="7"/>
      <c r="C750" s="7"/>
      <c r="D750" s="101"/>
      <c r="E750" s="113"/>
      <c r="F750" s="7"/>
      <c r="G750" s="265"/>
      <c r="L750" s="745"/>
      <c r="M750" s="747"/>
      <c r="N750" s="747"/>
      <c r="O750" s="55"/>
      <c r="P750" s="746"/>
      <c r="Q750" s="192"/>
      <c r="R750" s="192"/>
      <c r="S750" s="192"/>
      <c r="T750" s="192"/>
      <c r="U750" s="192"/>
      <c r="V750" s="14"/>
      <c r="W750" s="14"/>
      <c r="X750" s="14"/>
      <c r="Y750" s="14"/>
    </row>
    <row r="751" spans="1:12" s="132" customFormat="1" ht="15.75">
      <c r="A751" s="131" t="s">
        <v>118</v>
      </c>
      <c r="B751" s="131"/>
      <c r="C751" s="131"/>
      <c r="D751" s="130"/>
      <c r="E751" s="254"/>
      <c r="F751" s="130"/>
      <c r="G751" s="259"/>
      <c r="H751" s="142"/>
      <c r="I751" s="2"/>
      <c r="J751" s="2"/>
      <c r="K751" s="2"/>
      <c r="L751" s="1"/>
    </row>
    <row r="752" spans="1:15" s="132" customFormat="1" ht="16.5" thickBot="1">
      <c r="A752" s="131" t="s">
        <v>310</v>
      </c>
      <c r="B752" s="131"/>
      <c r="C752" s="131"/>
      <c r="D752" s="130"/>
      <c r="E752" s="254"/>
      <c r="F752" s="130"/>
      <c r="G752" s="259"/>
      <c r="H752" s="142"/>
      <c r="I752" s="889" t="s">
        <v>238</v>
      </c>
      <c r="J752" s="889"/>
      <c r="K752" s="889"/>
      <c r="L752" s="2"/>
      <c r="M752" s="889" t="s">
        <v>239</v>
      </c>
      <c r="N752" s="889"/>
      <c r="O752" s="889"/>
    </row>
    <row r="753" spans="1:15" ht="63">
      <c r="A753" s="240" t="s">
        <v>8</v>
      </c>
      <c r="B753" s="241" t="s">
        <v>9</v>
      </c>
      <c r="C753" s="241" t="s">
        <v>311</v>
      </c>
      <c r="D753" s="241" t="s">
        <v>102</v>
      </c>
      <c r="E753" s="260" t="s">
        <v>103</v>
      </c>
      <c r="F753" s="284" t="s">
        <v>104</v>
      </c>
      <c r="G753" s="370"/>
      <c r="H753" s="57"/>
      <c r="I753" s="89" t="s">
        <v>228</v>
      </c>
      <c r="J753" s="89" t="s">
        <v>229</v>
      </c>
      <c r="K753" s="191" t="s">
        <v>18</v>
      </c>
      <c r="L753" s="744"/>
      <c r="M753" s="89" t="s">
        <v>228</v>
      </c>
      <c r="N753" s="89" t="s">
        <v>229</v>
      </c>
      <c r="O753" s="191" t="s">
        <v>18</v>
      </c>
    </row>
    <row r="754" spans="1:15" ht="15.75">
      <c r="A754" s="757">
        <v>1</v>
      </c>
      <c r="B754" s="759" t="s">
        <v>147</v>
      </c>
      <c r="C754" s="665">
        <v>16.5</v>
      </c>
      <c r="D754" s="755">
        <f aca="true" t="shared" si="80" ref="D754:D780">F723</f>
        <v>7.6000000000000005</v>
      </c>
      <c r="E754" s="755">
        <v>4.3</v>
      </c>
      <c r="F754" s="792">
        <f>E754/C754</f>
        <v>0.2606060606060606</v>
      </c>
      <c r="G754" s="500"/>
      <c r="H754" s="57"/>
      <c r="I754" s="214">
        <v>14.3</v>
      </c>
      <c r="J754" s="214">
        <v>3.64</v>
      </c>
      <c r="K754" s="623">
        <f>SUM(I754:J754)</f>
        <v>17.94</v>
      </c>
      <c r="L754" s="745"/>
      <c r="M754" s="214">
        <v>1.2</v>
      </c>
      <c r="N754" s="214">
        <v>3.1</v>
      </c>
      <c r="O754" s="623">
        <f>SUM(M754:N754)</f>
        <v>4.3</v>
      </c>
    </row>
    <row r="755" spans="1:15" ht="15.75">
      <c r="A755" s="757">
        <v>2</v>
      </c>
      <c r="B755" s="760" t="s">
        <v>148</v>
      </c>
      <c r="C755" s="665">
        <v>36.4</v>
      </c>
      <c r="D755" s="755">
        <f t="shared" si="80"/>
        <v>12.32</v>
      </c>
      <c r="E755" s="755">
        <v>10.02</v>
      </c>
      <c r="F755" s="792">
        <f aca="true" t="shared" si="81" ref="F755:F780">E755/C755</f>
        <v>0.2752747252747253</v>
      </c>
      <c r="G755" s="500"/>
      <c r="H755" s="57"/>
      <c r="I755" s="214">
        <v>26.499999999999996</v>
      </c>
      <c r="J755" s="214">
        <v>10.79</v>
      </c>
      <c r="K755" s="623">
        <f aca="true" t="shared" si="82" ref="K755:K780">SUM(I755:J755)</f>
        <v>37.28999999999999</v>
      </c>
      <c r="L755" s="745"/>
      <c r="M755" s="214">
        <v>2.02</v>
      </c>
      <c r="N755" s="214">
        <v>8</v>
      </c>
      <c r="O755" s="623">
        <f aca="true" t="shared" si="83" ref="O755:O780">SUM(M755:N755)</f>
        <v>10.02</v>
      </c>
    </row>
    <row r="756" spans="1:15" ht="15.75">
      <c r="A756" s="757">
        <v>3</v>
      </c>
      <c r="B756" s="759" t="s">
        <v>149</v>
      </c>
      <c r="C756" s="665">
        <v>37.4</v>
      </c>
      <c r="D756" s="755">
        <f t="shared" si="80"/>
        <v>15.92</v>
      </c>
      <c r="E756" s="755">
        <v>9.92</v>
      </c>
      <c r="F756" s="792">
        <f t="shared" si="81"/>
        <v>0.26524064171122996</v>
      </c>
      <c r="G756" s="500"/>
      <c r="H756" s="57"/>
      <c r="I756" s="214">
        <v>35.1</v>
      </c>
      <c r="J756" s="214">
        <v>10.4</v>
      </c>
      <c r="K756" s="623">
        <f t="shared" si="82"/>
        <v>45.5</v>
      </c>
      <c r="L756" s="745"/>
      <c r="M756" s="214">
        <v>2.52</v>
      </c>
      <c r="N756" s="214">
        <v>7.4</v>
      </c>
      <c r="O756" s="623">
        <f t="shared" si="83"/>
        <v>9.92</v>
      </c>
    </row>
    <row r="757" spans="1:15" ht="15.75">
      <c r="A757" s="757">
        <v>4</v>
      </c>
      <c r="B757" s="760" t="s">
        <v>190</v>
      </c>
      <c r="C757" s="665">
        <v>41</v>
      </c>
      <c r="D757" s="755">
        <f t="shared" si="80"/>
        <v>20.880000000000003</v>
      </c>
      <c r="E757" s="755">
        <v>14.28</v>
      </c>
      <c r="F757" s="792">
        <f t="shared" si="81"/>
        <v>0.34829268292682924</v>
      </c>
      <c r="G757" s="500"/>
      <c r="H757" s="57"/>
      <c r="I757" s="214">
        <v>28.400000000000002</v>
      </c>
      <c r="J757" s="214">
        <v>12.020000000000001</v>
      </c>
      <c r="K757" s="623">
        <f t="shared" si="82"/>
        <v>40.42</v>
      </c>
      <c r="L757" s="745"/>
      <c r="M757" s="214">
        <v>2.78</v>
      </c>
      <c r="N757" s="214">
        <v>11.5</v>
      </c>
      <c r="O757" s="623">
        <f t="shared" si="83"/>
        <v>14.28</v>
      </c>
    </row>
    <row r="758" spans="1:15" ht="15.75">
      <c r="A758" s="757">
        <v>5</v>
      </c>
      <c r="B758" s="760" t="s">
        <v>150</v>
      </c>
      <c r="C758" s="665">
        <v>13.899999999999999</v>
      </c>
      <c r="D758" s="755">
        <f t="shared" si="80"/>
        <v>5.620000000000001</v>
      </c>
      <c r="E758" s="755">
        <v>6.069999999999999</v>
      </c>
      <c r="F758" s="792">
        <f t="shared" si="81"/>
        <v>0.4366906474820144</v>
      </c>
      <c r="G758" s="500"/>
      <c r="H758" s="57"/>
      <c r="I758" s="214">
        <v>11.2</v>
      </c>
      <c r="J758" s="214">
        <v>10.979999999999999</v>
      </c>
      <c r="K758" s="623">
        <f t="shared" si="82"/>
        <v>22.18</v>
      </c>
      <c r="L758" s="745"/>
      <c r="M758" s="214">
        <v>0.87</v>
      </c>
      <c r="N758" s="214">
        <v>5.199999999999999</v>
      </c>
      <c r="O758" s="623">
        <f t="shared" si="83"/>
        <v>6.069999999999999</v>
      </c>
    </row>
    <row r="759" spans="1:15" ht="15.75">
      <c r="A759" s="757">
        <v>6</v>
      </c>
      <c r="B759" s="760" t="s">
        <v>191</v>
      </c>
      <c r="C759" s="665">
        <v>31.4</v>
      </c>
      <c r="D759" s="755">
        <f t="shared" si="80"/>
        <v>14.579999999999998</v>
      </c>
      <c r="E759" s="755">
        <v>14.629999999999999</v>
      </c>
      <c r="F759" s="792">
        <f t="shared" si="81"/>
        <v>0.4659235668789809</v>
      </c>
      <c r="G759" s="500"/>
      <c r="H759" s="57"/>
      <c r="I759" s="214">
        <v>18.299999999999997</v>
      </c>
      <c r="J759" s="214">
        <v>12.51</v>
      </c>
      <c r="K759" s="623">
        <f t="shared" si="82"/>
        <v>30.809999999999995</v>
      </c>
      <c r="L759" s="745"/>
      <c r="M759" s="214">
        <v>1.73</v>
      </c>
      <c r="N759" s="214">
        <v>12.899999999999999</v>
      </c>
      <c r="O759" s="623">
        <f t="shared" si="83"/>
        <v>14.629999999999999</v>
      </c>
    </row>
    <row r="760" spans="1:121" s="25" customFormat="1" ht="15.75">
      <c r="A760" s="757">
        <v>7</v>
      </c>
      <c r="B760" s="759" t="s">
        <v>151</v>
      </c>
      <c r="C760" s="665">
        <v>28.5</v>
      </c>
      <c r="D760" s="755">
        <f t="shared" si="80"/>
        <v>12.68</v>
      </c>
      <c r="E760" s="755">
        <v>8.78</v>
      </c>
      <c r="F760" s="792">
        <f t="shared" si="81"/>
        <v>0.3080701754385965</v>
      </c>
      <c r="G760" s="500"/>
      <c r="H760" s="57"/>
      <c r="I760" s="214">
        <v>19.8</v>
      </c>
      <c r="J760" s="214">
        <v>8.59</v>
      </c>
      <c r="K760" s="623">
        <f t="shared" si="82"/>
        <v>28.39</v>
      </c>
      <c r="L760" s="745"/>
      <c r="M760" s="214">
        <v>1.98</v>
      </c>
      <c r="N760" s="214">
        <v>6.8</v>
      </c>
      <c r="O760" s="623">
        <f t="shared" si="83"/>
        <v>8.78</v>
      </c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</row>
    <row r="761" spans="1:121" s="25" customFormat="1" ht="15.75">
      <c r="A761" s="757">
        <v>8</v>
      </c>
      <c r="B761" s="760" t="s">
        <v>152</v>
      </c>
      <c r="C761" s="665">
        <v>38.9</v>
      </c>
      <c r="D761" s="755">
        <f t="shared" si="80"/>
        <v>14.600000000000001</v>
      </c>
      <c r="E761" s="755">
        <v>9.3</v>
      </c>
      <c r="F761" s="792">
        <f t="shared" si="81"/>
        <v>0.23907455012853474</v>
      </c>
      <c r="G761" s="500"/>
      <c r="H761" s="57"/>
      <c r="I761" s="214">
        <v>31.200000000000003</v>
      </c>
      <c r="J761" s="214">
        <v>9.170000000000002</v>
      </c>
      <c r="K761" s="623">
        <f t="shared" si="82"/>
        <v>40.370000000000005</v>
      </c>
      <c r="L761" s="745"/>
      <c r="M761" s="214">
        <v>2.3</v>
      </c>
      <c r="N761" s="214">
        <v>7</v>
      </c>
      <c r="O761" s="623">
        <f t="shared" si="83"/>
        <v>9.3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</row>
    <row r="762" spans="1:121" s="25" customFormat="1" ht="15.75">
      <c r="A762" s="757">
        <v>9</v>
      </c>
      <c r="B762" s="760" t="s">
        <v>153</v>
      </c>
      <c r="C762" s="665">
        <v>21.2</v>
      </c>
      <c r="D762" s="755">
        <f t="shared" si="80"/>
        <v>7.919999999999999</v>
      </c>
      <c r="E762" s="755">
        <v>11.120000000000001</v>
      </c>
      <c r="F762" s="792">
        <f t="shared" si="81"/>
        <v>0.5245283018867926</v>
      </c>
      <c r="G762" s="500"/>
      <c r="H762" s="57"/>
      <c r="I762" s="214">
        <v>10.700000000000001</v>
      </c>
      <c r="J762" s="214">
        <v>12.600000000000001</v>
      </c>
      <c r="K762" s="623">
        <f t="shared" si="82"/>
        <v>23.300000000000004</v>
      </c>
      <c r="L762" s="745"/>
      <c r="M762" s="214">
        <v>1.12</v>
      </c>
      <c r="N762" s="214">
        <v>10</v>
      </c>
      <c r="O762" s="623">
        <f t="shared" si="83"/>
        <v>11.120000000000001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</row>
    <row r="763" spans="1:121" s="25" customFormat="1" ht="15.75">
      <c r="A763" s="757">
        <v>10</v>
      </c>
      <c r="B763" s="760" t="s">
        <v>154</v>
      </c>
      <c r="C763" s="665">
        <v>27.9</v>
      </c>
      <c r="D763" s="755">
        <f t="shared" si="80"/>
        <v>11.46</v>
      </c>
      <c r="E763" s="755">
        <v>9.61</v>
      </c>
      <c r="F763" s="792">
        <f t="shared" si="81"/>
        <v>0.34444444444444444</v>
      </c>
      <c r="G763" s="500"/>
      <c r="H763" s="57"/>
      <c r="I763" s="214">
        <v>19.7</v>
      </c>
      <c r="J763" s="214">
        <v>9.839999999999998</v>
      </c>
      <c r="K763" s="623">
        <f t="shared" si="82"/>
        <v>29.54</v>
      </c>
      <c r="L763" s="745"/>
      <c r="M763" s="214">
        <v>1.61</v>
      </c>
      <c r="N763" s="214">
        <v>8</v>
      </c>
      <c r="O763" s="623">
        <f t="shared" si="83"/>
        <v>9.61</v>
      </c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</row>
    <row r="764" spans="1:121" s="25" customFormat="1" ht="15.75">
      <c r="A764" s="757">
        <v>11</v>
      </c>
      <c r="B764" s="760" t="s">
        <v>155</v>
      </c>
      <c r="C764" s="665">
        <v>14</v>
      </c>
      <c r="D764" s="755">
        <f t="shared" si="80"/>
        <v>6.4</v>
      </c>
      <c r="E764" s="755">
        <v>5</v>
      </c>
      <c r="F764" s="792">
        <f t="shared" si="81"/>
        <v>0.35714285714285715</v>
      </c>
      <c r="G764" s="500"/>
      <c r="H764" s="57"/>
      <c r="I764" s="214">
        <v>13.3</v>
      </c>
      <c r="J764" s="214">
        <v>5.830000000000001</v>
      </c>
      <c r="K764" s="623">
        <f t="shared" si="82"/>
        <v>19.130000000000003</v>
      </c>
      <c r="L764" s="745"/>
      <c r="M764" s="214">
        <v>1</v>
      </c>
      <c r="N764" s="214">
        <v>4</v>
      </c>
      <c r="O764" s="623">
        <f t="shared" si="83"/>
        <v>5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</row>
    <row r="765" spans="1:121" s="25" customFormat="1" ht="15.75">
      <c r="A765" s="757">
        <v>12</v>
      </c>
      <c r="B765" s="760" t="s">
        <v>192</v>
      </c>
      <c r="C765" s="665">
        <v>20</v>
      </c>
      <c r="D765" s="755">
        <f t="shared" si="80"/>
        <v>8.28</v>
      </c>
      <c r="E765" s="755">
        <v>8.75</v>
      </c>
      <c r="F765" s="792">
        <f t="shared" si="81"/>
        <v>0.4375</v>
      </c>
      <c r="G765" s="500"/>
      <c r="H765" s="57"/>
      <c r="I765" s="214">
        <v>15.6</v>
      </c>
      <c r="J765" s="214">
        <v>7.930000000000001</v>
      </c>
      <c r="K765" s="623">
        <f t="shared" si="82"/>
        <v>23.53</v>
      </c>
      <c r="L765" s="745"/>
      <c r="M765" s="214">
        <v>1.25</v>
      </c>
      <c r="N765" s="214">
        <v>7.5</v>
      </c>
      <c r="O765" s="623">
        <f t="shared" si="83"/>
        <v>8.75</v>
      </c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</row>
    <row r="766" spans="1:121" s="25" customFormat="1" ht="15.75">
      <c r="A766" s="757">
        <v>13</v>
      </c>
      <c r="B766" s="760" t="s">
        <v>227</v>
      </c>
      <c r="C766" s="665">
        <v>21.1</v>
      </c>
      <c r="D766" s="755">
        <f t="shared" si="80"/>
        <v>7.280000000000001</v>
      </c>
      <c r="E766" s="755">
        <v>11.379999999999999</v>
      </c>
      <c r="F766" s="792">
        <f t="shared" si="81"/>
        <v>0.5393364928909952</v>
      </c>
      <c r="G766" s="500"/>
      <c r="H766" s="57"/>
      <c r="I766" s="214">
        <v>10.8</v>
      </c>
      <c r="J766" s="214">
        <v>9.839999999999998</v>
      </c>
      <c r="K766" s="623">
        <f t="shared" si="82"/>
        <v>20.64</v>
      </c>
      <c r="L766" s="745"/>
      <c r="M766" s="214">
        <v>1.08</v>
      </c>
      <c r="N766" s="214">
        <v>10.299999999999999</v>
      </c>
      <c r="O766" s="623">
        <f t="shared" si="83"/>
        <v>11.379999999999999</v>
      </c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</row>
    <row r="767" spans="1:121" s="25" customFormat="1" ht="15.75">
      <c r="A767" s="757">
        <v>14</v>
      </c>
      <c r="B767" s="760" t="s">
        <v>157</v>
      </c>
      <c r="C767" s="665">
        <v>6.699999999999999</v>
      </c>
      <c r="D767" s="755">
        <f t="shared" si="80"/>
        <v>3.56</v>
      </c>
      <c r="E767" s="755">
        <v>1.6800000000000002</v>
      </c>
      <c r="F767" s="792">
        <f t="shared" si="81"/>
        <v>0.25074626865671645</v>
      </c>
      <c r="G767" s="500"/>
      <c r="H767" s="57"/>
      <c r="I767" s="214">
        <v>6.1000000000000005</v>
      </c>
      <c r="J767" s="214">
        <v>1.06</v>
      </c>
      <c r="K767" s="623">
        <f t="shared" si="82"/>
        <v>7.16</v>
      </c>
      <c r="L767" s="745"/>
      <c r="M767" s="214">
        <v>0.58</v>
      </c>
      <c r="N767" s="214">
        <v>1.1</v>
      </c>
      <c r="O767" s="623">
        <f t="shared" si="83"/>
        <v>1.6800000000000002</v>
      </c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</row>
    <row r="768" spans="1:121" s="25" customFormat="1" ht="15.75">
      <c r="A768" s="757">
        <v>15</v>
      </c>
      <c r="B768" s="759" t="s">
        <v>158</v>
      </c>
      <c r="C768" s="665">
        <v>20.8</v>
      </c>
      <c r="D768" s="755">
        <f t="shared" si="80"/>
        <v>9.159999999999998</v>
      </c>
      <c r="E768" s="755">
        <v>8.620000000000001</v>
      </c>
      <c r="F768" s="792">
        <f t="shared" si="81"/>
        <v>0.41442307692307695</v>
      </c>
      <c r="G768" s="500"/>
      <c r="H768" s="57"/>
      <c r="I768" s="214">
        <v>10.200000000000001</v>
      </c>
      <c r="J768" s="214">
        <v>8.879999999999999</v>
      </c>
      <c r="K768" s="623">
        <f t="shared" si="82"/>
        <v>19.08</v>
      </c>
      <c r="L768" s="745"/>
      <c r="M768" s="214">
        <v>1.32</v>
      </c>
      <c r="N768" s="214">
        <v>7.300000000000001</v>
      </c>
      <c r="O768" s="623">
        <f t="shared" si="83"/>
        <v>8.620000000000001</v>
      </c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</row>
    <row r="769" spans="1:121" s="25" customFormat="1" ht="15.75">
      <c r="A769" s="757">
        <v>16</v>
      </c>
      <c r="B769" s="759" t="s">
        <v>193</v>
      </c>
      <c r="C769" s="665">
        <v>30.799999999999997</v>
      </c>
      <c r="D769" s="755">
        <f t="shared" si="80"/>
        <v>14.200000000000001</v>
      </c>
      <c r="E769" s="755">
        <v>10.64</v>
      </c>
      <c r="F769" s="792">
        <f t="shared" si="81"/>
        <v>0.3454545454545455</v>
      </c>
      <c r="G769" s="500"/>
      <c r="H769" s="57"/>
      <c r="I769" s="214">
        <v>21.200000000000003</v>
      </c>
      <c r="J769" s="214">
        <v>8.02</v>
      </c>
      <c r="K769" s="623">
        <f t="shared" si="82"/>
        <v>29.220000000000002</v>
      </c>
      <c r="L769" s="745"/>
      <c r="M769" s="214">
        <v>2.24</v>
      </c>
      <c r="N769" s="214">
        <v>8.4</v>
      </c>
      <c r="O769" s="623">
        <f t="shared" si="83"/>
        <v>10.64</v>
      </c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</row>
    <row r="770" spans="1:121" s="25" customFormat="1" ht="15.75">
      <c r="A770" s="757">
        <v>17</v>
      </c>
      <c r="B770" s="760" t="s">
        <v>159</v>
      </c>
      <c r="C770" s="748">
        <v>16.900000000000002</v>
      </c>
      <c r="D770" s="755">
        <f t="shared" si="80"/>
        <v>6.96</v>
      </c>
      <c r="E770" s="755">
        <v>5.59</v>
      </c>
      <c r="F770" s="792">
        <f t="shared" si="81"/>
        <v>0.3307692307692307</v>
      </c>
      <c r="G770" s="500"/>
      <c r="H770" s="57"/>
      <c r="I770" s="214">
        <v>12.100000000000001</v>
      </c>
      <c r="J770" s="214">
        <v>4.489999999999999</v>
      </c>
      <c r="K770" s="623">
        <f t="shared" si="82"/>
        <v>16.59</v>
      </c>
      <c r="L770" s="745"/>
      <c r="M770" s="214">
        <v>1.09</v>
      </c>
      <c r="N770" s="214">
        <v>4.5</v>
      </c>
      <c r="O770" s="623">
        <f t="shared" si="83"/>
        <v>5.59</v>
      </c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</row>
    <row r="771" spans="1:121" s="25" customFormat="1" ht="15.75">
      <c r="A771" s="757">
        <v>18</v>
      </c>
      <c r="B771" s="759" t="s">
        <v>160</v>
      </c>
      <c r="C771" s="748">
        <v>54</v>
      </c>
      <c r="D771" s="755">
        <f t="shared" si="80"/>
        <v>35.6</v>
      </c>
      <c r="E771" s="755">
        <v>17.1</v>
      </c>
      <c r="F771" s="792">
        <f t="shared" si="81"/>
        <v>0.3166666666666667</v>
      </c>
      <c r="G771" s="500"/>
      <c r="H771" s="57"/>
      <c r="I771" s="214">
        <v>40.99</v>
      </c>
      <c r="J771" s="214">
        <v>12.41</v>
      </c>
      <c r="K771" s="623">
        <f t="shared" si="82"/>
        <v>53.400000000000006</v>
      </c>
      <c r="L771" s="745"/>
      <c r="M771" s="214">
        <v>4.1</v>
      </c>
      <c r="N771" s="214">
        <v>13</v>
      </c>
      <c r="O771" s="623">
        <f t="shared" si="83"/>
        <v>17.1</v>
      </c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</row>
    <row r="772" spans="1:121" s="25" customFormat="1" ht="15.75">
      <c r="A772" s="758">
        <v>19</v>
      </c>
      <c r="B772" s="760" t="s">
        <v>161</v>
      </c>
      <c r="C772" s="748">
        <v>25.6</v>
      </c>
      <c r="D772" s="755">
        <f t="shared" si="80"/>
        <v>8.26</v>
      </c>
      <c r="E772" s="755">
        <v>12.999999999999998</v>
      </c>
      <c r="F772" s="792">
        <f t="shared" si="81"/>
        <v>0.5078124999999999</v>
      </c>
      <c r="G772" s="500"/>
      <c r="H772" s="57"/>
      <c r="I772" s="214">
        <v>13.8</v>
      </c>
      <c r="J772" s="214">
        <v>11.27</v>
      </c>
      <c r="K772" s="623">
        <f t="shared" si="82"/>
        <v>25.07</v>
      </c>
      <c r="L772" s="745"/>
      <c r="M772" s="214">
        <v>1.2</v>
      </c>
      <c r="N772" s="214">
        <v>11.799999999999999</v>
      </c>
      <c r="O772" s="623">
        <f t="shared" si="83"/>
        <v>12.999999999999998</v>
      </c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</row>
    <row r="773" spans="1:121" s="25" customFormat="1" ht="15.75">
      <c r="A773" s="758">
        <v>20</v>
      </c>
      <c r="B773" s="760" t="s">
        <v>175</v>
      </c>
      <c r="C773" s="749">
        <v>24.3</v>
      </c>
      <c r="D773" s="755">
        <f t="shared" si="80"/>
        <v>11.540000000000001</v>
      </c>
      <c r="E773" s="755">
        <v>9.59</v>
      </c>
      <c r="F773" s="792">
        <f t="shared" si="81"/>
        <v>0.3946502057613169</v>
      </c>
      <c r="G773" s="500"/>
      <c r="H773" s="57"/>
      <c r="I773" s="214">
        <v>15.700000000000001</v>
      </c>
      <c r="J773" s="214">
        <v>8.7</v>
      </c>
      <c r="K773" s="623">
        <f t="shared" si="82"/>
        <v>24.4</v>
      </c>
      <c r="L773" s="745"/>
      <c r="M773" s="214">
        <v>1.79</v>
      </c>
      <c r="N773" s="214">
        <v>7.8</v>
      </c>
      <c r="O773" s="623">
        <f t="shared" si="83"/>
        <v>9.59</v>
      </c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</row>
    <row r="774" spans="1:121" s="25" customFormat="1" ht="15.75">
      <c r="A774" s="758">
        <v>21</v>
      </c>
      <c r="B774" s="760" t="s">
        <v>224</v>
      </c>
      <c r="C774" s="749">
        <v>31.5</v>
      </c>
      <c r="D774" s="755">
        <f t="shared" si="80"/>
        <v>13.54</v>
      </c>
      <c r="E774" s="755">
        <v>13.2</v>
      </c>
      <c r="F774" s="792">
        <f aca="true" t="shared" si="84" ref="F774:F779">E774/C774</f>
        <v>0.419047619047619</v>
      </c>
      <c r="G774" s="500"/>
      <c r="H774" s="57"/>
      <c r="I774" s="214"/>
      <c r="J774" s="214"/>
      <c r="K774" s="623"/>
      <c r="L774" s="745"/>
      <c r="M774" s="214">
        <v>2</v>
      </c>
      <c r="N774" s="214">
        <v>11.2</v>
      </c>
      <c r="O774" s="623">
        <f t="shared" si="83"/>
        <v>13.2</v>
      </c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</row>
    <row r="775" spans="1:121" s="25" customFormat="1" ht="15.75">
      <c r="A775" s="758">
        <v>22</v>
      </c>
      <c r="B775" s="760" t="s">
        <v>225</v>
      </c>
      <c r="C775" s="749">
        <v>22.5</v>
      </c>
      <c r="D775" s="755">
        <f t="shared" si="80"/>
        <v>11.700000000000001</v>
      </c>
      <c r="E775" s="755">
        <v>5.85</v>
      </c>
      <c r="F775" s="792">
        <f t="shared" si="84"/>
        <v>0.26</v>
      </c>
      <c r="G775" s="500"/>
      <c r="H775" s="57"/>
      <c r="I775" s="214"/>
      <c r="J775" s="214"/>
      <c r="K775" s="623"/>
      <c r="L775" s="745"/>
      <c r="M775" s="214">
        <v>1.85</v>
      </c>
      <c r="N775" s="214">
        <v>4</v>
      </c>
      <c r="O775" s="623">
        <f t="shared" si="83"/>
        <v>5.85</v>
      </c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</row>
    <row r="776" spans="1:121" s="25" customFormat="1" ht="15.75">
      <c r="A776" s="758">
        <v>23</v>
      </c>
      <c r="B776" s="760" t="s">
        <v>226</v>
      </c>
      <c r="C776" s="749">
        <v>8.7</v>
      </c>
      <c r="D776" s="755">
        <f t="shared" si="80"/>
        <v>5.26</v>
      </c>
      <c r="E776" s="755">
        <v>3.21</v>
      </c>
      <c r="F776" s="792">
        <f t="shared" si="84"/>
        <v>0.3689655172413793</v>
      </c>
      <c r="G776" s="500"/>
      <c r="H776" s="57"/>
      <c r="I776" s="214"/>
      <c r="J776" s="214"/>
      <c r="K776" s="623"/>
      <c r="L776" s="745"/>
      <c r="M776" s="214">
        <v>0.71</v>
      </c>
      <c r="N776" s="214">
        <v>2.5</v>
      </c>
      <c r="O776" s="623">
        <f t="shared" si="83"/>
        <v>3.21</v>
      </c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</row>
    <row r="777" spans="1:121" s="25" customFormat="1" ht="15.75">
      <c r="A777" s="840">
        <v>24</v>
      </c>
      <c r="B777" s="840" t="s">
        <v>333</v>
      </c>
      <c r="C777" s="106">
        <v>8.600000000000001</v>
      </c>
      <c r="D777" s="755">
        <f t="shared" si="80"/>
        <v>3.96</v>
      </c>
      <c r="E777" s="106">
        <v>2.66</v>
      </c>
      <c r="F777" s="792">
        <f t="shared" si="84"/>
        <v>0.3093023255813953</v>
      </c>
      <c r="G777" s="500"/>
      <c r="H777" s="57"/>
      <c r="I777" s="214">
        <v>20.4</v>
      </c>
      <c r="J777" s="214">
        <v>10.61</v>
      </c>
      <c r="K777" s="623">
        <f t="shared" si="82"/>
        <v>31.009999999999998</v>
      </c>
      <c r="L777" s="745"/>
      <c r="M777" s="214">
        <v>0.66</v>
      </c>
      <c r="N777" s="214">
        <v>2</v>
      </c>
      <c r="O777" s="623">
        <f t="shared" si="83"/>
        <v>2.66</v>
      </c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</row>
    <row r="778" spans="1:121" s="25" customFormat="1" ht="15.75">
      <c r="A778" s="840">
        <v>25</v>
      </c>
      <c r="B778" s="840" t="s">
        <v>334</v>
      </c>
      <c r="C778" s="106">
        <v>7.699999999999999</v>
      </c>
      <c r="D778" s="755">
        <f t="shared" si="80"/>
        <v>2.7</v>
      </c>
      <c r="E778" s="106">
        <v>3.45</v>
      </c>
      <c r="F778" s="792">
        <f t="shared" si="84"/>
        <v>0.4480519480519481</v>
      </c>
      <c r="G778" s="500"/>
      <c r="H778" s="57"/>
      <c r="I778" s="214">
        <v>18.5</v>
      </c>
      <c r="J778" s="214">
        <v>5.159999999999999</v>
      </c>
      <c r="K778" s="623">
        <f t="shared" si="82"/>
        <v>23.66</v>
      </c>
      <c r="L778" s="745"/>
      <c r="M778" s="214">
        <v>0.45</v>
      </c>
      <c r="N778" s="214">
        <v>3</v>
      </c>
      <c r="O778" s="623">
        <f t="shared" si="83"/>
        <v>3.45</v>
      </c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</row>
    <row r="779" spans="1:121" s="25" customFormat="1" ht="15.75">
      <c r="A779" s="840">
        <v>26</v>
      </c>
      <c r="B779" s="840" t="s">
        <v>335</v>
      </c>
      <c r="C779" s="106">
        <v>4.2</v>
      </c>
      <c r="D779" s="755">
        <f t="shared" si="80"/>
        <v>1.5599999999999998</v>
      </c>
      <c r="E779" s="106">
        <v>3.96</v>
      </c>
      <c r="F779" s="792">
        <f t="shared" si="84"/>
        <v>0.9428571428571428</v>
      </c>
      <c r="G779" s="500"/>
      <c r="H779" s="57"/>
      <c r="I779" s="214">
        <v>9.1</v>
      </c>
      <c r="J779" s="214">
        <v>14.61</v>
      </c>
      <c r="K779" s="623">
        <f t="shared" si="82"/>
        <v>23.71</v>
      </c>
      <c r="L779" s="745"/>
      <c r="M779" s="214">
        <v>0.26</v>
      </c>
      <c r="N779" s="214">
        <v>3.7</v>
      </c>
      <c r="O779" s="623">
        <f t="shared" si="83"/>
        <v>3.96</v>
      </c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</row>
    <row r="780" spans="1:15" s="2" customFormat="1" ht="16.5" thickBot="1">
      <c r="A780" s="651"/>
      <c r="B780" s="761" t="s">
        <v>18</v>
      </c>
      <c r="C780" s="750">
        <v>610.4999999999999</v>
      </c>
      <c r="D780" s="887">
        <f t="shared" si="80"/>
        <v>273.5399999999999</v>
      </c>
      <c r="E780" s="762">
        <v>221.71</v>
      </c>
      <c r="F780" s="793">
        <f t="shared" si="81"/>
        <v>0.36316134316134324</v>
      </c>
      <c r="G780" s="501"/>
      <c r="H780" s="19"/>
      <c r="I780" s="190">
        <v>422.99</v>
      </c>
      <c r="J780" s="190">
        <v>209.35000000000002</v>
      </c>
      <c r="K780" s="623">
        <f t="shared" si="82"/>
        <v>632.34</v>
      </c>
      <c r="L780" s="745"/>
      <c r="M780" s="190">
        <v>39.71</v>
      </c>
      <c r="N780" s="190">
        <v>182</v>
      </c>
      <c r="O780" s="623">
        <f t="shared" si="83"/>
        <v>221.71</v>
      </c>
    </row>
    <row r="781" spans="1:8" ht="23.25" customHeight="1">
      <c r="A781" s="931"/>
      <c r="B781" s="931"/>
      <c r="C781" s="931"/>
      <c r="D781" s="931"/>
      <c r="E781" s="931"/>
      <c r="F781" s="931"/>
      <c r="G781" s="931"/>
      <c r="H781" s="169"/>
    </row>
    <row r="782" spans="1:11" ht="23.25" customHeight="1">
      <c r="A782" s="12"/>
      <c r="B782" s="12"/>
      <c r="C782" s="12"/>
      <c r="D782" s="12"/>
      <c r="E782" s="12"/>
      <c r="F782" s="12"/>
      <c r="G782" s="12"/>
      <c r="H782" s="169"/>
      <c r="I782" s="14"/>
      <c r="J782" s="14"/>
      <c r="K782" s="14"/>
    </row>
    <row r="783" spans="1:13" ht="15.75" customHeight="1">
      <c r="A783" s="931" t="s">
        <v>169</v>
      </c>
      <c r="B783" s="931"/>
      <c r="C783" s="931"/>
      <c r="D783" s="931"/>
      <c r="E783" s="931"/>
      <c r="F783" s="931"/>
      <c r="G783" s="931"/>
      <c r="H783" s="170"/>
      <c r="I783" s="193"/>
      <c r="J783" s="193"/>
      <c r="K783" s="193"/>
      <c r="L783" s="14"/>
      <c r="M783" s="14"/>
    </row>
    <row r="784" spans="1:63" s="148" customFormat="1" ht="15.75">
      <c r="A784" s="131"/>
      <c r="B784" s="131"/>
      <c r="C784" s="131"/>
      <c r="D784" s="130"/>
      <c r="E784" s="254"/>
      <c r="F784" s="130"/>
      <c r="G784" s="259"/>
      <c r="H784" s="142"/>
      <c r="I784" s="193"/>
      <c r="J784" s="193"/>
      <c r="K784" s="193"/>
      <c r="L784" s="193"/>
      <c r="M784" s="193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  <c r="AF784" s="132"/>
      <c r="AG784" s="132"/>
      <c r="AH784" s="132"/>
      <c r="AI784" s="132"/>
      <c r="AJ784" s="132"/>
      <c r="AK784" s="132"/>
      <c r="AL784" s="132"/>
      <c r="AM784" s="132"/>
      <c r="AN784" s="132"/>
      <c r="AO784" s="132"/>
      <c r="AP784" s="132"/>
      <c r="AQ784" s="132"/>
      <c r="AR784" s="132"/>
      <c r="AS784" s="132"/>
      <c r="AT784" s="132"/>
      <c r="AU784" s="132"/>
      <c r="AV784" s="132"/>
      <c r="AW784" s="132"/>
      <c r="AX784" s="132"/>
      <c r="AY784" s="132"/>
      <c r="AZ784" s="132"/>
      <c r="BA784" s="132"/>
      <c r="BB784" s="132"/>
      <c r="BC784" s="132"/>
      <c r="BD784" s="132"/>
      <c r="BE784" s="132"/>
      <c r="BF784" s="132"/>
      <c r="BG784" s="132"/>
      <c r="BH784" s="132"/>
      <c r="BI784" s="132"/>
      <c r="BJ784" s="132"/>
      <c r="BK784" s="132"/>
    </row>
    <row r="785" spans="1:63" s="148" customFormat="1" ht="16.5" thickBot="1">
      <c r="A785" s="131" t="s">
        <v>310</v>
      </c>
      <c r="B785" s="131"/>
      <c r="C785" s="131"/>
      <c r="D785" s="130"/>
      <c r="E785" s="254"/>
      <c r="F785" s="130"/>
      <c r="G785" s="259"/>
      <c r="H785" s="142"/>
      <c r="I785" s="889" t="s">
        <v>39</v>
      </c>
      <c r="J785" s="889"/>
      <c r="K785" s="889"/>
      <c r="L785" s="193"/>
      <c r="M785" s="193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2"/>
      <c r="AN785" s="132"/>
      <c r="AO785" s="132"/>
      <c r="AP785" s="132"/>
      <c r="AQ785" s="132"/>
      <c r="AR785" s="132"/>
      <c r="AS785" s="132"/>
      <c r="AT785" s="132"/>
      <c r="AU785" s="132"/>
      <c r="AV785" s="132"/>
      <c r="AW785" s="132"/>
      <c r="AX785" s="132"/>
      <c r="AY785" s="132"/>
      <c r="AZ785" s="132"/>
      <c r="BA785" s="132"/>
      <c r="BB785" s="132"/>
      <c r="BC785" s="132"/>
      <c r="BD785" s="132"/>
      <c r="BE785" s="132"/>
      <c r="BF785" s="132"/>
      <c r="BG785" s="132"/>
      <c r="BH785" s="132"/>
      <c r="BI785" s="132"/>
      <c r="BJ785" s="132"/>
      <c r="BK785" s="132"/>
    </row>
    <row r="786" spans="1:63" s="41" customFormat="1" ht="63">
      <c r="A786" s="240" t="s">
        <v>8</v>
      </c>
      <c r="B786" s="241" t="s">
        <v>9</v>
      </c>
      <c r="C786" s="241" t="str">
        <f>C753</f>
        <v>Allocation for 2019-20</v>
      </c>
      <c r="D786" s="241" t="s">
        <v>102</v>
      </c>
      <c r="E786" s="260" t="s">
        <v>312</v>
      </c>
      <c r="F786" s="261" t="s">
        <v>313</v>
      </c>
      <c r="G786" s="10"/>
      <c r="H786" s="14"/>
      <c r="I786" s="89" t="s">
        <v>228</v>
      </c>
      <c r="J786" s="89" t="s">
        <v>229</v>
      </c>
      <c r="K786" s="191" t="s">
        <v>18</v>
      </c>
      <c r="L786" s="174"/>
      <c r="M786" s="14"/>
      <c r="N786" s="1"/>
      <c r="O786" s="1"/>
      <c r="P786" s="1"/>
      <c r="Q786" s="1"/>
      <c r="R786" s="1"/>
      <c r="S786" s="1"/>
      <c r="T786" s="204"/>
      <c r="U786" s="204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s="41" customFormat="1" ht="15.75">
      <c r="A787" s="578">
        <v>1</v>
      </c>
      <c r="B787" s="665" t="s">
        <v>147</v>
      </c>
      <c r="C787" s="658">
        <v>16.5</v>
      </c>
      <c r="D787" s="755">
        <v>7.6000000000000005</v>
      </c>
      <c r="E787" s="753">
        <v>-5.840000000000001</v>
      </c>
      <c r="F787" s="579">
        <f>E787/C787</f>
        <v>-0.353939393939394</v>
      </c>
      <c r="G787" s="435"/>
      <c r="H787" s="14"/>
      <c r="I787" s="214">
        <v>-4.800000000000001</v>
      </c>
      <c r="J787" s="214">
        <v>-1.04</v>
      </c>
      <c r="K787" s="623">
        <f>SUM(I787:J787)</f>
        <v>-5.840000000000001</v>
      </c>
      <c r="L787" s="192"/>
      <c r="M787" s="14"/>
      <c r="N787" s="1"/>
      <c r="O787" s="1"/>
      <c r="P787" s="1"/>
      <c r="Q787" s="1"/>
      <c r="R787" s="1"/>
      <c r="S787" s="1"/>
      <c r="T787" s="205"/>
      <c r="U787" s="205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s="41" customFormat="1" ht="15.75">
      <c r="A788" s="578">
        <v>2</v>
      </c>
      <c r="B788" s="665" t="s">
        <v>148</v>
      </c>
      <c r="C788" s="658">
        <v>36.4</v>
      </c>
      <c r="D788" s="755">
        <v>12.32</v>
      </c>
      <c r="E788" s="753">
        <v>-11.18</v>
      </c>
      <c r="F788" s="579">
        <f aca="true" t="shared" si="85" ref="F788:F813">E788/C788</f>
        <v>-0.30714285714285716</v>
      </c>
      <c r="G788" s="435"/>
      <c r="H788" s="14"/>
      <c r="I788" s="214">
        <v>-8.08</v>
      </c>
      <c r="J788" s="214">
        <v>-3.1000000000000005</v>
      </c>
      <c r="K788" s="623">
        <f aca="true" t="shared" si="86" ref="K788:K813">SUM(I788:J788)</f>
        <v>-11.18</v>
      </c>
      <c r="L788" s="192"/>
      <c r="M788" s="14"/>
      <c r="N788" s="1"/>
      <c r="O788" s="1"/>
      <c r="P788" s="1"/>
      <c r="Q788" s="1"/>
      <c r="R788" s="1"/>
      <c r="S788" s="1"/>
      <c r="T788" s="205"/>
      <c r="U788" s="205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s="41" customFormat="1" ht="15.75">
      <c r="A789" s="578">
        <v>3</v>
      </c>
      <c r="B789" s="665" t="s">
        <v>149</v>
      </c>
      <c r="C789" s="658">
        <v>37.4</v>
      </c>
      <c r="D789" s="755">
        <v>15.92</v>
      </c>
      <c r="E789" s="753">
        <v>-12.860000000000001</v>
      </c>
      <c r="F789" s="579">
        <f t="shared" si="85"/>
        <v>-0.34385026737967916</v>
      </c>
      <c r="G789" s="435"/>
      <c r="H789" s="14"/>
      <c r="I789" s="214">
        <v>-9.88</v>
      </c>
      <c r="J789" s="214">
        <v>-2.98</v>
      </c>
      <c r="K789" s="623">
        <f t="shared" si="86"/>
        <v>-12.860000000000001</v>
      </c>
      <c r="L789" s="192"/>
      <c r="M789" s="14"/>
      <c r="N789" s="1"/>
      <c r="O789" s="1"/>
      <c r="P789" s="1"/>
      <c r="Q789" s="1"/>
      <c r="R789" s="1"/>
      <c r="S789" s="1"/>
      <c r="T789" s="205"/>
      <c r="U789" s="205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s="41" customFormat="1" ht="15.75">
      <c r="A790" s="578">
        <v>4</v>
      </c>
      <c r="B790" s="665" t="s">
        <v>190</v>
      </c>
      <c r="C790" s="658">
        <v>41</v>
      </c>
      <c r="D790" s="755">
        <v>20.880000000000003</v>
      </c>
      <c r="E790" s="753">
        <v>-13.619999999999997</v>
      </c>
      <c r="F790" s="579">
        <f t="shared" si="85"/>
        <v>-0.3321951219512195</v>
      </c>
      <c r="G790" s="435"/>
      <c r="H790" s="14"/>
      <c r="I790" s="214">
        <v>-9.219999999999999</v>
      </c>
      <c r="J790" s="214">
        <v>-4.3999999999999995</v>
      </c>
      <c r="K790" s="623">
        <f t="shared" si="86"/>
        <v>-13.619999999999997</v>
      </c>
      <c r="L790" s="192"/>
      <c r="M790" s="14"/>
      <c r="N790" s="1"/>
      <c r="O790" s="1"/>
      <c r="P790" s="1"/>
      <c r="Q790" s="1"/>
      <c r="R790" s="1"/>
      <c r="S790" s="1"/>
      <c r="T790" s="205"/>
      <c r="U790" s="205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s="41" customFormat="1" ht="15.75">
      <c r="A791" s="578">
        <v>5</v>
      </c>
      <c r="B791" s="665" t="s">
        <v>150</v>
      </c>
      <c r="C791" s="658">
        <v>13.899999999999999</v>
      </c>
      <c r="D791" s="755">
        <v>5.620000000000001</v>
      </c>
      <c r="E791" s="753">
        <v>-5.359999999999999</v>
      </c>
      <c r="F791" s="579">
        <f t="shared" si="85"/>
        <v>-0.3856115107913669</v>
      </c>
      <c r="G791" s="435"/>
      <c r="H791" s="14"/>
      <c r="I791" s="214">
        <v>-3.48</v>
      </c>
      <c r="J791" s="214">
        <v>-1.8799999999999994</v>
      </c>
      <c r="K791" s="623">
        <f t="shared" si="86"/>
        <v>-5.359999999999999</v>
      </c>
      <c r="L791" s="192"/>
      <c r="M791" s="14"/>
      <c r="N791" s="1"/>
      <c r="O791" s="1"/>
      <c r="P791" s="1"/>
      <c r="Q791" s="1"/>
      <c r="R791" s="1"/>
      <c r="S791" s="1"/>
      <c r="T791" s="205"/>
      <c r="U791" s="205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s="41" customFormat="1" ht="15.75">
      <c r="A792" s="578">
        <v>6</v>
      </c>
      <c r="B792" s="665" t="s">
        <v>191</v>
      </c>
      <c r="C792" s="658">
        <v>31.4</v>
      </c>
      <c r="D792" s="755">
        <v>14.579999999999998</v>
      </c>
      <c r="E792" s="753">
        <v>-10.4</v>
      </c>
      <c r="F792" s="579">
        <f t="shared" si="85"/>
        <v>-0.3312101910828026</v>
      </c>
      <c r="G792" s="435"/>
      <c r="H792" s="14"/>
      <c r="I792" s="214">
        <v>-6.92</v>
      </c>
      <c r="J792" s="214">
        <v>-3.48</v>
      </c>
      <c r="K792" s="623">
        <f t="shared" si="86"/>
        <v>-10.4</v>
      </c>
      <c r="L792" s="192"/>
      <c r="M792" s="14"/>
      <c r="N792" s="1"/>
      <c r="O792" s="1"/>
      <c r="P792" s="1"/>
      <c r="Q792" s="1"/>
      <c r="R792" s="1"/>
      <c r="S792" s="1"/>
      <c r="T792" s="205"/>
      <c r="U792" s="205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s="41" customFormat="1" ht="15.75">
      <c r="A793" s="578">
        <v>7</v>
      </c>
      <c r="B793" s="665" t="s">
        <v>151</v>
      </c>
      <c r="C793" s="658">
        <v>28.5</v>
      </c>
      <c r="D793" s="755">
        <v>12.68</v>
      </c>
      <c r="E793" s="753">
        <v>-10.24</v>
      </c>
      <c r="F793" s="579">
        <f t="shared" si="85"/>
        <v>-0.3592982456140351</v>
      </c>
      <c r="G793" s="435"/>
      <c r="H793" s="14"/>
      <c r="I793" s="214">
        <v>-7.920000000000001</v>
      </c>
      <c r="J793" s="214">
        <v>-2.32</v>
      </c>
      <c r="K793" s="623">
        <f t="shared" si="86"/>
        <v>-10.24</v>
      </c>
      <c r="L793" s="192"/>
      <c r="M793" s="14"/>
      <c r="N793" s="1"/>
      <c r="O793" s="1"/>
      <c r="P793" s="1"/>
      <c r="Q793" s="1"/>
      <c r="R793" s="1"/>
      <c r="S793" s="1"/>
      <c r="T793" s="205"/>
      <c r="U793" s="205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s="41" customFormat="1" ht="15.75">
      <c r="A794" s="578">
        <v>8</v>
      </c>
      <c r="B794" s="665" t="s">
        <v>152</v>
      </c>
      <c r="C794" s="658">
        <v>38.9</v>
      </c>
      <c r="D794" s="755">
        <v>14.600000000000001</v>
      </c>
      <c r="E794" s="753">
        <v>-11.6</v>
      </c>
      <c r="F794" s="579">
        <f t="shared" si="85"/>
        <v>-0.2982005141388175</v>
      </c>
      <c r="G794" s="435"/>
      <c r="H794" s="14"/>
      <c r="I794" s="214">
        <v>-9.2</v>
      </c>
      <c r="J794" s="214">
        <v>-2.4</v>
      </c>
      <c r="K794" s="623">
        <f t="shared" si="86"/>
        <v>-11.6</v>
      </c>
      <c r="L794" s="192"/>
      <c r="M794" s="14"/>
      <c r="N794" s="1"/>
      <c r="O794" s="1"/>
      <c r="P794" s="1"/>
      <c r="Q794" s="1"/>
      <c r="R794" s="1"/>
      <c r="S794" s="1"/>
      <c r="T794" s="205"/>
      <c r="U794" s="205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s="41" customFormat="1" ht="15.75">
      <c r="A795" s="578">
        <v>9</v>
      </c>
      <c r="B795" s="665" t="s">
        <v>153</v>
      </c>
      <c r="C795" s="658">
        <v>21.2</v>
      </c>
      <c r="D795" s="755">
        <v>7.919999999999999</v>
      </c>
      <c r="E795" s="753">
        <v>-7.880000000000001</v>
      </c>
      <c r="F795" s="579">
        <f t="shared" si="85"/>
        <v>-0.3716981132075472</v>
      </c>
      <c r="G795" s="435"/>
      <c r="H795" s="14"/>
      <c r="I795" s="214">
        <v>-4.48</v>
      </c>
      <c r="J795" s="214">
        <v>-3.4</v>
      </c>
      <c r="K795" s="623">
        <f t="shared" si="86"/>
        <v>-7.880000000000001</v>
      </c>
      <c r="L795" s="192"/>
      <c r="M795" s="14"/>
      <c r="N795" s="1"/>
      <c r="O795" s="1"/>
      <c r="P795" s="1"/>
      <c r="Q795" s="1"/>
      <c r="R795" s="1"/>
      <c r="S795" s="1"/>
      <c r="T795" s="205"/>
      <c r="U795" s="205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s="41" customFormat="1" ht="15.75">
      <c r="A796" s="578">
        <v>10</v>
      </c>
      <c r="B796" s="665" t="s">
        <v>154</v>
      </c>
      <c r="C796" s="658">
        <v>27.9</v>
      </c>
      <c r="D796" s="755">
        <v>11.46</v>
      </c>
      <c r="E796" s="753">
        <v>-8.740000000000002</v>
      </c>
      <c r="F796" s="579">
        <f t="shared" si="85"/>
        <v>-0.3132616487455198</v>
      </c>
      <c r="G796" s="435"/>
      <c r="H796" s="14"/>
      <c r="I796" s="214">
        <v>-5.940000000000001</v>
      </c>
      <c r="J796" s="214">
        <v>-2.8</v>
      </c>
      <c r="K796" s="623">
        <f t="shared" si="86"/>
        <v>-8.740000000000002</v>
      </c>
      <c r="L796" s="192"/>
      <c r="M796" s="14"/>
      <c r="N796" s="1"/>
      <c r="O796" s="1"/>
      <c r="P796" s="1"/>
      <c r="Q796" s="1"/>
      <c r="R796" s="1"/>
      <c r="S796" s="1"/>
      <c r="T796" s="205"/>
      <c r="U796" s="205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s="41" customFormat="1" ht="15.75">
      <c r="A797" s="578">
        <v>11</v>
      </c>
      <c r="B797" s="665" t="s">
        <v>155</v>
      </c>
      <c r="C797" s="658">
        <v>14</v>
      </c>
      <c r="D797" s="755">
        <v>6.4</v>
      </c>
      <c r="E797" s="753">
        <v>-5.3999999999999995</v>
      </c>
      <c r="F797" s="579">
        <f t="shared" si="85"/>
        <v>-0.3857142857142857</v>
      </c>
      <c r="G797" s="435"/>
      <c r="H797" s="14"/>
      <c r="I797" s="214">
        <v>-3.9999999999999996</v>
      </c>
      <c r="J797" s="214">
        <v>-1.4</v>
      </c>
      <c r="K797" s="623">
        <f t="shared" si="86"/>
        <v>-5.3999999999999995</v>
      </c>
      <c r="L797" s="192"/>
      <c r="M797" s="14"/>
      <c r="N797" s="1"/>
      <c r="O797" s="1"/>
      <c r="P797" s="1"/>
      <c r="Q797" s="1"/>
      <c r="R797" s="1"/>
      <c r="S797" s="1"/>
      <c r="T797" s="205"/>
      <c r="U797" s="205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s="41" customFormat="1" ht="15.75">
      <c r="A798" s="578">
        <v>12</v>
      </c>
      <c r="B798" s="665" t="s">
        <v>192</v>
      </c>
      <c r="C798" s="658">
        <v>20</v>
      </c>
      <c r="D798" s="755">
        <v>8.28</v>
      </c>
      <c r="E798" s="753">
        <v>-7.61</v>
      </c>
      <c r="F798" s="579">
        <f t="shared" si="85"/>
        <v>-0.3805</v>
      </c>
      <c r="G798" s="435"/>
      <c r="H798" s="14"/>
      <c r="I798" s="214">
        <v>-5</v>
      </c>
      <c r="J798" s="214">
        <v>-2.6100000000000003</v>
      </c>
      <c r="K798" s="623">
        <f t="shared" si="86"/>
        <v>-7.61</v>
      </c>
      <c r="L798" s="192"/>
      <c r="M798" s="14"/>
      <c r="N798" s="1"/>
      <c r="O798" s="1"/>
      <c r="P798" s="1"/>
      <c r="Q798" s="1"/>
      <c r="R798" s="1"/>
      <c r="S798" s="1"/>
      <c r="T798" s="205"/>
      <c r="U798" s="205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s="41" customFormat="1" ht="15.75">
      <c r="A799" s="578">
        <v>13</v>
      </c>
      <c r="B799" s="665" t="s">
        <v>227</v>
      </c>
      <c r="C799" s="658">
        <v>21.1</v>
      </c>
      <c r="D799" s="755">
        <v>7.280000000000001</v>
      </c>
      <c r="E799" s="753">
        <v>-8.04</v>
      </c>
      <c r="F799" s="579">
        <f t="shared" si="85"/>
        <v>-0.38104265402843596</v>
      </c>
      <c r="G799" s="435"/>
      <c r="H799" s="14"/>
      <c r="I799" s="214">
        <v>-4.32</v>
      </c>
      <c r="J799" s="214">
        <v>-3.7199999999999998</v>
      </c>
      <c r="K799" s="623">
        <f t="shared" si="86"/>
        <v>-8.04</v>
      </c>
      <c r="L799" s="192"/>
      <c r="M799" s="14"/>
      <c r="N799" s="1"/>
      <c r="O799" s="1"/>
      <c r="P799" s="1"/>
      <c r="Q799" s="1"/>
      <c r="R799" s="1"/>
      <c r="S799" s="1"/>
      <c r="T799" s="205"/>
      <c r="U799" s="205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s="41" customFormat="1" ht="15.75">
      <c r="A800" s="578">
        <v>14</v>
      </c>
      <c r="B800" s="665" t="s">
        <v>157</v>
      </c>
      <c r="C800" s="658">
        <v>6.699999999999999</v>
      </c>
      <c r="D800" s="755">
        <v>3.56</v>
      </c>
      <c r="E800" s="753">
        <v>-2.7199999999999998</v>
      </c>
      <c r="F800" s="579">
        <f t="shared" si="85"/>
        <v>-0.40597014925373137</v>
      </c>
      <c r="G800" s="435"/>
      <c r="H800" s="14"/>
      <c r="I800" s="214">
        <v>-2.32</v>
      </c>
      <c r="J800" s="214">
        <v>-0.39999999999999997</v>
      </c>
      <c r="K800" s="623">
        <f t="shared" si="86"/>
        <v>-2.7199999999999998</v>
      </c>
      <c r="L800" s="192"/>
      <c r="M800" s="14"/>
      <c r="N800" s="1"/>
      <c r="O800" s="1"/>
      <c r="P800" s="1"/>
      <c r="Q800" s="1"/>
      <c r="R800" s="1"/>
      <c r="S800" s="1"/>
      <c r="T800" s="205"/>
      <c r="U800" s="205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s="41" customFormat="1" ht="15.75">
      <c r="A801" s="578">
        <v>15</v>
      </c>
      <c r="B801" s="665" t="s">
        <v>158</v>
      </c>
      <c r="C801" s="658">
        <v>20.8</v>
      </c>
      <c r="D801" s="755">
        <v>9.159999999999998</v>
      </c>
      <c r="E801" s="753">
        <v>-7.580000000000001</v>
      </c>
      <c r="F801" s="579">
        <f t="shared" si="85"/>
        <v>-0.36442307692307696</v>
      </c>
      <c r="G801" s="435"/>
      <c r="H801" s="14"/>
      <c r="I801" s="214">
        <v>-5.080000000000001</v>
      </c>
      <c r="J801" s="214">
        <v>-2.5</v>
      </c>
      <c r="K801" s="623">
        <f t="shared" si="86"/>
        <v>-7.580000000000001</v>
      </c>
      <c r="L801" s="192"/>
      <c r="M801" s="14"/>
      <c r="N801" s="1"/>
      <c r="O801" s="1"/>
      <c r="P801" s="1"/>
      <c r="Q801" s="1"/>
      <c r="R801" s="1"/>
      <c r="S801" s="1"/>
      <c r="T801" s="205"/>
      <c r="U801" s="205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s="41" customFormat="1" ht="15.75">
      <c r="A802" s="578">
        <v>16</v>
      </c>
      <c r="B802" s="665" t="s">
        <v>193</v>
      </c>
      <c r="C802" s="658">
        <v>30.799999999999997</v>
      </c>
      <c r="D802" s="755">
        <v>14.200000000000001</v>
      </c>
      <c r="E802" s="763">
        <v>-11.940000000000001</v>
      </c>
      <c r="F802" s="579">
        <f t="shared" si="85"/>
        <v>-0.38766233766233776</v>
      </c>
      <c r="G802" s="454"/>
      <c r="H802" s="32"/>
      <c r="I802" s="214">
        <v>-8.96</v>
      </c>
      <c r="J802" s="214">
        <v>-2.9799999999999995</v>
      </c>
      <c r="K802" s="623">
        <f t="shared" si="86"/>
        <v>-11.940000000000001</v>
      </c>
      <c r="L802" s="192"/>
      <c r="M802" s="14"/>
      <c r="N802" s="1"/>
      <c r="O802" s="1"/>
      <c r="P802" s="1"/>
      <c r="Q802" s="1"/>
      <c r="R802" s="1"/>
      <c r="S802" s="1"/>
      <c r="T802" s="206"/>
      <c r="U802" s="206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s="41" customFormat="1" ht="15.75">
      <c r="A803" s="578">
        <v>17</v>
      </c>
      <c r="B803" s="665" t="s">
        <v>159</v>
      </c>
      <c r="C803" s="658">
        <v>16.900000000000002</v>
      </c>
      <c r="D803" s="755">
        <v>6.96</v>
      </c>
      <c r="E803" s="763">
        <v>-5.950000000000001</v>
      </c>
      <c r="F803" s="579">
        <f t="shared" si="85"/>
        <v>-0.3520710059171598</v>
      </c>
      <c r="G803" s="454"/>
      <c r="H803" s="32"/>
      <c r="I803" s="214">
        <v>-4.360000000000001</v>
      </c>
      <c r="J803" s="214">
        <v>-1.5899999999999996</v>
      </c>
      <c r="K803" s="623">
        <f t="shared" si="86"/>
        <v>-5.950000000000001</v>
      </c>
      <c r="L803" s="192"/>
      <c r="M803" s="14"/>
      <c r="N803" s="1"/>
      <c r="O803" s="1"/>
      <c r="P803" s="1"/>
      <c r="Q803" s="1"/>
      <c r="R803" s="1"/>
      <c r="S803" s="1"/>
      <c r="T803" s="206"/>
      <c r="U803" s="206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s="41" customFormat="1" ht="15.75">
      <c r="A804" s="578">
        <v>18</v>
      </c>
      <c r="B804" s="665" t="s">
        <v>160</v>
      </c>
      <c r="C804" s="658">
        <v>54</v>
      </c>
      <c r="D804" s="755">
        <v>35.6</v>
      </c>
      <c r="E804" s="763">
        <v>-16.099999999999998</v>
      </c>
      <c r="F804" s="579">
        <f t="shared" si="85"/>
        <v>-0.2981481481481481</v>
      </c>
      <c r="G804" s="454"/>
      <c r="H804" s="32"/>
      <c r="I804" s="214">
        <v>-11.399999999999999</v>
      </c>
      <c r="J804" s="214">
        <v>-4.699999999999999</v>
      </c>
      <c r="K804" s="623">
        <f t="shared" si="86"/>
        <v>-16.099999999999998</v>
      </c>
      <c r="L804" s="192"/>
      <c r="M804" s="14"/>
      <c r="N804" s="1"/>
      <c r="O804" s="1"/>
      <c r="P804" s="1"/>
      <c r="Q804" s="1"/>
      <c r="R804" s="1"/>
      <c r="S804" s="1"/>
      <c r="T804" s="206"/>
      <c r="U804" s="206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21" ht="15.75">
      <c r="A805" s="244">
        <v>19</v>
      </c>
      <c r="B805" s="665" t="s">
        <v>161</v>
      </c>
      <c r="C805" s="658">
        <v>25.6</v>
      </c>
      <c r="D805" s="755">
        <v>8.26</v>
      </c>
      <c r="E805" s="763">
        <v>-8.989999999999998</v>
      </c>
      <c r="F805" s="579">
        <f t="shared" si="85"/>
        <v>-0.3511718749999999</v>
      </c>
      <c r="G805" s="454"/>
      <c r="H805" s="32"/>
      <c r="I805" s="214">
        <v>-4.800000000000001</v>
      </c>
      <c r="J805" s="214">
        <v>-4.189999999999999</v>
      </c>
      <c r="K805" s="623">
        <f t="shared" si="86"/>
        <v>-8.989999999999998</v>
      </c>
      <c r="L805" s="192"/>
      <c r="M805" s="14"/>
      <c r="T805" s="206"/>
      <c r="U805" s="206"/>
    </row>
    <row r="806" spans="1:21" ht="15.75">
      <c r="A806" s="244">
        <v>20</v>
      </c>
      <c r="B806" s="665" t="s">
        <v>175</v>
      </c>
      <c r="C806" s="658">
        <v>24.3</v>
      </c>
      <c r="D806" s="755">
        <v>11.540000000000001</v>
      </c>
      <c r="E806" s="764">
        <v>-9.879999999999999</v>
      </c>
      <c r="F806" s="579">
        <f t="shared" si="85"/>
        <v>-0.40658436213991767</v>
      </c>
      <c r="G806" s="454"/>
      <c r="H806" s="32"/>
      <c r="I806" s="214">
        <v>-7.159999999999999</v>
      </c>
      <c r="J806" s="214">
        <v>-2.7199999999999993</v>
      </c>
      <c r="K806" s="623">
        <f t="shared" si="86"/>
        <v>-9.879999999999999</v>
      </c>
      <c r="L806" s="192"/>
      <c r="M806" s="14"/>
      <c r="T806" s="206"/>
      <c r="U806" s="206"/>
    </row>
    <row r="807" spans="1:21" ht="15.75">
      <c r="A807" s="244">
        <v>21</v>
      </c>
      <c r="B807" s="665" t="s">
        <v>224</v>
      </c>
      <c r="C807" s="658">
        <v>31.5</v>
      </c>
      <c r="D807" s="755">
        <v>13.54</v>
      </c>
      <c r="E807" s="764">
        <v>-11.709999999999999</v>
      </c>
      <c r="F807" s="579">
        <f aca="true" t="shared" si="87" ref="F807:F812">E807/C807</f>
        <v>-0.3717460317460317</v>
      </c>
      <c r="G807" s="454"/>
      <c r="H807" s="32"/>
      <c r="I807" s="214">
        <v>-7.999999999999999</v>
      </c>
      <c r="J807" s="214">
        <v>-3.71</v>
      </c>
      <c r="K807" s="623">
        <f t="shared" si="86"/>
        <v>-11.709999999999999</v>
      </c>
      <c r="L807" s="192"/>
      <c r="M807" s="14"/>
      <c r="T807" s="206"/>
      <c r="U807" s="206"/>
    </row>
    <row r="808" spans="1:21" ht="15.75">
      <c r="A808" s="244">
        <v>22</v>
      </c>
      <c r="B808" s="665" t="s">
        <v>225</v>
      </c>
      <c r="C808" s="658">
        <v>22.5</v>
      </c>
      <c r="D808" s="755">
        <v>11.700000000000001</v>
      </c>
      <c r="E808" s="764">
        <v>-8.7</v>
      </c>
      <c r="F808" s="579">
        <f t="shared" si="87"/>
        <v>-0.38666666666666666</v>
      </c>
      <c r="G808" s="454"/>
      <c r="H808" s="32"/>
      <c r="I808" s="214">
        <v>-7.399999999999999</v>
      </c>
      <c r="J808" s="214">
        <v>-1.3000000000000003</v>
      </c>
      <c r="K808" s="623">
        <f t="shared" si="86"/>
        <v>-8.7</v>
      </c>
      <c r="L808" s="192"/>
      <c r="M808" s="14"/>
      <c r="T808" s="206"/>
      <c r="U808" s="206"/>
    </row>
    <row r="809" spans="1:21" ht="15.75">
      <c r="A809" s="244">
        <v>23</v>
      </c>
      <c r="B809" s="665" t="s">
        <v>226</v>
      </c>
      <c r="C809" s="658">
        <v>8.7</v>
      </c>
      <c r="D809" s="755">
        <v>5.26</v>
      </c>
      <c r="E809" s="764">
        <v>-3.3399999999999994</v>
      </c>
      <c r="F809" s="579">
        <f t="shared" si="87"/>
        <v>-0.38390804597701145</v>
      </c>
      <c r="G809" s="454"/>
      <c r="H809" s="32"/>
      <c r="I809" s="214">
        <v>-2.8399999999999994</v>
      </c>
      <c r="J809" s="214">
        <v>-0.4999999999999999</v>
      </c>
      <c r="K809" s="623">
        <f t="shared" si="86"/>
        <v>-3.3399999999999994</v>
      </c>
      <c r="L809" s="192"/>
      <c r="M809" s="14"/>
      <c r="T809" s="206"/>
      <c r="U809" s="206"/>
    </row>
    <row r="810" spans="1:21" ht="15.75">
      <c r="A810" s="840">
        <v>24</v>
      </c>
      <c r="B810" s="840" t="s">
        <v>333</v>
      </c>
      <c r="C810" s="658">
        <v>8.600000000000001</v>
      </c>
      <c r="D810" s="755">
        <v>3.96</v>
      </c>
      <c r="E810" s="658">
        <v>-3.4400000000000004</v>
      </c>
      <c r="F810" s="579">
        <f t="shared" si="87"/>
        <v>-0.39999999999999997</v>
      </c>
      <c r="G810" s="454"/>
      <c r="H810" s="32"/>
      <c r="I810" s="214">
        <v>-2.6400000000000006</v>
      </c>
      <c r="J810" s="214">
        <v>-0.8</v>
      </c>
      <c r="K810" s="623">
        <f t="shared" si="86"/>
        <v>-3.4400000000000004</v>
      </c>
      <c r="L810" s="192"/>
      <c r="M810" s="14"/>
      <c r="T810" s="206"/>
      <c r="U810" s="206"/>
    </row>
    <row r="811" spans="1:21" ht="15.75">
      <c r="A811" s="840">
        <v>25</v>
      </c>
      <c r="B811" s="840" t="s">
        <v>334</v>
      </c>
      <c r="C811" s="658">
        <v>7.699999999999999</v>
      </c>
      <c r="D811" s="755">
        <v>2.7</v>
      </c>
      <c r="E811" s="658">
        <v>-3</v>
      </c>
      <c r="F811" s="579">
        <f t="shared" si="87"/>
        <v>-0.38961038961038963</v>
      </c>
      <c r="G811" s="454"/>
      <c r="H811" s="32"/>
      <c r="I811" s="214">
        <v>-1.7999999999999996</v>
      </c>
      <c r="J811" s="214">
        <v>-1.2000000000000002</v>
      </c>
      <c r="K811" s="623">
        <f t="shared" si="86"/>
        <v>-3</v>
      </c>
      <c r="L811" s="192"/>
      <c r="M811" s="14"/>
      <c r="T811" s="206"/>
      <c r="U811" s="206"/>
    </row>
    <row r="812" spans="1:21" ht="15.75">
      <c r="A812" s="840">
        <v>26</v>
      </c>
      <c r="B812" s="840" t="s">
        <v>335</v>
      </c>
      <c r="C812" s="658">
        <v>4.2</v>
      </c>
      <c r="D812" s="755">
        <v>1.5599999999999998</v>
      </c>
      <c r="E812" s="658">
        <v>-2.64</v>
      </c>
      <c r="F812" s="579">
        <f t="shared" si="87"/>
        <v>-0.6285714285714286</v>
      </c>
      <c r="G812" s="454"/>
      <c r="H812" s="526"/>
      <c r="I812" s="214">
        <v>-1.04</v>
      </c>
      <c r="J812" s="214">
        <v>-1.6</v>
      </c>
      <c r="K812" s="623">
        <f t="shared" si="86"/>
        <v>-2.64</v>
      </c>
      <c r="L812" s="192"/>
      <c r="M812" s="14"/>
      <c r="T812" s="206"/>
      <c r="U812" s="206"/>
    </row>
    <row r="813" spans="1:21" ht="15.75" customHeight="1" thickBot="1">
      <c r="A813" s="440"/>
      <c r="B813" s="888" t="s">
        <v>18</v>
      </c>
      <c r="C813" s="714">
        <v>610.4999999999999</v>
      </c>
      <c r="D813" s="739">
        <v>273.5399999999999</v>
      </c>
      <c r="E813" s="754">
        <v>-214.76</v>
      </c>
      <c r="F813" s="607">
        <f t="shared" si="85"/>
        <v>-0.3517772317772318</v>
      </c>
      <c r="G813" s="501"/>
      <c r="H813" s="19"/>
      <c r="I813" s="190">
        <v>-151.04</v>
      </c>
      <c r="J813" s="190">
        <v>-63.719999999999985</v>
      </c>
      <c r="K813" s="623">
        <f t="shared" si="86"/>
        <v>-214.76</v>
      </c>
      <c r="L813" s="192"/>
      <c r="M813" s="14"/>
      <c r="T813" s="207"/>
      <c r="U813" s="207"/>
    </row>
    <row r="814" spans="1:21" ht="15.75" customHeight="1">
      <c r="A814" s="326"/>
      <c r="B814" s="327"/>
      <c r="C814" s="335"/>
      <c r="D814" s="372"/>
      <c r="E814" s="373"/>
      <c r="F814" s="276"/>
      <c r="G814" s="276"/>
      <c r="H814" s="19"/>
      <c r="I814" s="14"/>
      <c r="J814" s="14"/>
      <c r="K814" s="14"/>
      <c r="L814" s="14"/>
      <c r="M814" s="14"/>
      <c r="T814" s="207"/>
      <c r="U814" s="207"/>
    </row>
    <row r="815" spans="1:13" ht="15.75" customHeight="1">
      <c r="A815" s="326"/>
      <c r="B815" s="327"/>
      <c r="C815" s="335"/>
      <c r="D815" s="374"/>
      <c r="E815" s="375"/>
      <c r="F815" s="276"/>
      <c r="G815" s="276"/>
      <c r="H815" s="19"/>
      <c r="I815" s="14"/>
      <c r="J815" s="14"/>
      <c r="K815" s="14"/>
      <c r="L815" s="14"/>
      <c r="M815" s="14"/>
    </row>
    <row r="816" spans="1:13" ht="15" customHeight="1">
      <c r="A816" s="931" t="s">
        <v>119</v>
      </c>
      <c r="B816" s="931"/>
      <c r="C816" s="931"/>
      <c r="D816" s="931"/>
      <c r="E816" s="931"/>
      <c r="F816" s="7"/>
      <c r="G816" s="291"/>
      <c r="H816" s="24"/>
      <c r="L816" s="14"/>
      <c r="M816" s="14"/>
    </row>
    <row r="817" spans="1:12" s="132" customFormat="1" ht="16.5" thickBot="1">
      <c r="A817" s="157" t="s">
        <v>108</v>
      </c>
      <c r="B817" s="160"/>
      <c r="C817" s="238"/>
      <c r="D817" s="160"/>
      <c r="E817" s="239"/>
      <c r="F817" s="160"/>
      <c r="G817" s="259"/>
      <c r="H817" s="142"/>
      <c r="I817" s="1"/>
      <c r="J817" s="1"/>
      <c r="K817" s="1"/>
      <c r="L817" s="1"/>
    </row>
    <row r="818" spans="1:11" ht="15.75">
      <c r="A818" s="952" t="s">
        <v>314</v>
      </c>
      <c r="B818" s="953"/>
      <c r="C818" s="953"/>
      <c r="D818" s="895"/>
      <c r="E818" s="292"/>
      <c r="F818" s="264"/>
      <c r="G818" s="265"/>
      <c r="I818" s="132"/>
      <c r="J818" s="132"/>
      <c r="K818" s="132"/>
    </row>
    <row r="819" spans="1:12" ht="17.25" customHeight="1">
      <c r="A819" s="376" t="s">
        <v>61</v>
      </c>
      <c r="B819" s="377" t="s">
        <v>23</v>
      </c>
      <c r="C819" s="377" t="s">
        <v>24</v>
      </c>
      <c r="D819" s="622" t="s">
        <v>25</v>
      </c>
      <c r="E819" s="113"/>
      <c r="F819" s="378"/>
      <c r="G819" s="265"/>
      <c r="L819" s="132"/>
    </row>
    <row r="820" spans="1:11" ht="15.75">
      <c r="A820" s="933" t="s">
        <v>36</v>
      </c>
      <c r="B820" s="819" t="s">
        <v>289</v>
      </c>
      <c r="C820" s="548"/>
      <c r="D820" s="833">
        <v>0</v>
      </c>
      <c r="E820" s="113"/>
      <c r="F820" s="378"/>
      <c r="G820" s="265"/>
      <c r="I820" s="633"/>
      <c r="J820" s="20"/>
      <c r="K820" s="20"/>
    </row>
    <row r="821" spans="1:12" ht="15.75">
      <c r="A821" s="934"/>
      <c r="B821" s="834" t="s">
        <v>73</v>
      </c>
      <c r="C821" s="548" t="s">
        <v>336</v>
      </c>
      <c r="D821" s="833">
        <v>11.08</v>
      </c>
      <c r="E821" s="113"/>
      <c r="F821" s="378"/>
      <c r="G821" s="265"/>
      <c r="I821" s="20"/>
      <c r="J821" s="20"/>
      <c r="K821" s="20"/>
      <c r="L821" s="20"/>
    </row>
    <row r="822" spans="1:12" ht="31.5">
      <c r="A822" s="934"/>
      <c r="B822" s="835" t="s">
        <v>195</v>
      </c>
      <c r="C822" s="618" t="s">
        <v>337</v>
      </c>
      <c r="D822" s="836">
        <v>26.95</v>
      </c>
      <c r="E822" s="113"/>
      <c r="F822" s="379"/>
      <c r="G822" s="265"/>
      <c r="I822" s="20"/>
      <c r="J822" s="20"/>
      <c r="K822" s="20"/>
      <c r="L822" s="20"/>
    </row>
    <row r="823" spans="1:12" ht="15.75">
      <c r="A823" s="934"/>
      <c r="B823" s="301" t="s">
        <v>183</v>
      </c>
      <c r="C823" s="621" t="s">
        <v>338</v>
      </c>
      <c r="D823" s="833">
        <v>25.36</v>
      </c>
      <c r="E823" s="113"/>
      <c r="F823" s="380"/>
      <c r="G823" s="265"/>
      <c r="I823" s="20"/>
      <c r="J823" s="20"/>
      <c r="K823" s="20"/>
      <c r="L823" s="20"/>
    </row>
    <row r="824" spans="1:12" ht="15.75" customHeight="1" thickBot="1">
      <c r="A824" s="972" t="s">
        <v>77</v>
      </c>
      <c r="B824" s="973"/>
      <c r="C824" s="974"/>
      <c r="D824" s="837">
        <f>SUM(D821:D823)</f>
        <v>63.39</v>
      </c>
      <c r="E824" s="113"/>
      <c r="F824" s="10"/>
      <c r="G824" s="291"/>
      <c r="H824" s="24"/>
      <c r="I824" s="20"/>
      <c r="J824" s="20"/>
      <c r="K824" s="20"/>
      <c r="L824" s="20"/>
    </row>
    <row r="825" spans="1:12" ht="16.5" thickBot="1">
      <c r="A825" s="975" t="s">
        <v>27</v>
      </c>
      <c r="B825" s="976"/>
      <c r="C825" s="977"/>
      <c r="D825" s="838">
        <f>D820+D824</f>
        <v>63.39</v>
      </c>
      <c r="E825" s="113"/>
      <c r="F825" s="7"/>
      <c r="G825" s="265"/>
      <c r="I825" s="20"/>
      <c r="J825" s="20"/>
      <c r="K825" s="20"/>
      <c r="L825" s="20"/>
    </row>
    <row r="826" spans="1:12" ht="15.75">
      <c r="A826" s="932"/>
      <c r="B826" s="932"/>
      <c r="C826" s="932"/>
      <c r="D826" s="475"/>
      <c r="E826" s="113"/>
      <c r="F826" s="7"/>
      <c r="G826" s="265"/>
      <c r="I826" s="20"/>
      <c r="J826" s="20"/>
      <c r="K826" s="20"/>
      <c r="L826" s="20"/>
    </row>
    <row r="827" spans="1:63" s="41" customFormat="1" ht="15.75">
      <c r="A827" s="101"/>
      <c r="B827" s="7"/>
      <c r="C827" s="7"/>
      <c r="D827" s="381"/>
      <c r="E827" s="113"/>
      <c r="F827" s="7"/>
      <c r="G827" s="265"/>
      <c r="H827" s="25"/>
      <c r="I827" s="20"/>
      <c r="J827" s="20"/>
      <c r="K827" s="20"/>
      <c r="L827" s="20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s="148" customFormat="1" ht="16.5" thickBot="1">
      <c r="A828" s="131" t="s">
        <v>315</v>
      </c>
      <c r="B828" s="130"/>
      <c r="C828" s="130"/>
      <c r="D828" s="130"/>
      <c r="E828" s="254"/>
      <c r="F828" s="130"/>
      <c r="G828" s="259"/>
      <c r="H828" s="142"/>
      <c r="I828" s="140"/>
      <c r="J828" s="140"/>
      <c r="K828" s="140"/>
      <c r="L828" s="20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2"/>
      <c r="AG828" s="132"/>
      <c r="AH828" s="132"/>
      <c r="AI828" s="132"/>
      <c r="AJ828" s="132"/>
      <c r="AK828" s="132"/>
      <c r="AL828" s="132"/>
      <c r="AM828" s="132"/>
      <c r="AN828" s="132"/>
      <c r="AO828" s="132"/>
      <c r="AP828" s="132"/>
      <c r="AQ828" s="132"/>
      <c r="AR828" s="132"/>
      <c r="AS828" s="132"/>
      <c r="AT828" s="132"/>
      <c r="AU828" s="132"/>
      <c r="AV828" s="132"/>
      <c r="AW828" s="132"/>
      <c r="AX828" s="132"/>
      <c r="AY828" s="132"/>
      <c r="AZ828" s="132"/>
      <c r="BA828" s="132"/>
      <c r="BB828" s="132"/>
      <c r="BC828" s="132"/>
      <c r="BD828" s="132"/>
      <c r="BE828" s="132"/>
      <c r="BF828" s="132"/>
      <c r="BG828" s="132"/>
      <c r="BH828" s="132"/>
      <c r="BI828" s="132"/>
      <c r="BJ828" s="132"/>
      <c r="BK828" s="132"/>
    </row>
    <row r="829" spans="1:63" s="41" customFormat="1" ht="33" customHeight="1">
      <c r="A829" s="240" t="s">
        <v>2</v>
      </c>
      <c r="B829" s="241"/>
      <c r="C829" s="241" t="s">
        <v>3</v>
      </c>
      <c r="D829" s="241" t="s">
        <v>4</v>
      </c>
      <c r="E829" s="260" t="s">
        <v>5</v>
      </c>
      <c r="F829" s="284" t="s">
        <v>6</v>
      </c>
      <c r="G829" s="265"/>
      <c r="H829" s="25"/>
      <c r="I829" s="140"/>
      <c r="J829" s="140"/>
      <c r="K829" s="140"/>
      <c r="L829" s="140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s="50" customFormat="1" ht="15.75">
      <c r="A830" s="382">
        <v>1</v>
      </c>
      <c r="B830" s="256">
        <v>2</v>
      </c>
      <c r="C830" s="256">
        <v>3</v>
      </c>
      <c r="D830" s="383">
        <v>4</v>
      </c>
      <c r="E830" s="257" t="s">
        <v>7</v>
      </c>
      <c r="F830" s="384">
        <v>6</v>
      </c>
      <c r="G830" s="265"/>
      <c r="H830" s="25"/>
      <c r="I830" s="20"/>
      <c r="J830" s="20"/>
      <c r="K830" s="20"/>
      <c r="L830" s="140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s="41" customFormat="1" ht="31.5">
      <c r="A831" s="385">
        <v>1</v>
      </c>
      <c r="B831" s="386" t="s">
        <v>309</v>
      </c>
      <c r="C831" s="535">
        <v>0</v>
      </c>
      <c r="D831" s="258">
        <v>0</v>
      </c>
      <c r="E831" s="387">
        <f>D831-C831</f>
        <v>0</v>
      </c>
      <c r="F831" s="325" t="e">
        <f>E831/C831</f>
        <v>#DIV/0!</v>
      </c>
      <c r="G831" s="388"/>
      <c r="H831" s="45"/>
      <c r="I831" s="20"/>
      <c r="J831" s="20"/>
      <c r="K831" s="20"/>
      <c r="L831" s="20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s="41" customFormat="1" ht="39.75" customHeight="1">
      <c r="A832" s="385">
        <v>2</v>
      </c>
      <c r="B832" s="386" t="s">
        <v>311</v>
      </c>
      <c r="C832" s="535">
        <v>63.39</v>
      </c>
      <c r="D832" s="535">
        <v>63.39</v>
      </c>
      <c r="E832" s="387">
        <f>D832-C832</f>
        <v>0</v>
      </c>
      <c r="F832" s="325">
        <f>E832/C832</f>
        <v>0</v>
      </c>
      <c r="G832" s="388"/>
      <c r="H832" s="45"/>
      <c r="I832" s="20"/>
      <c r="J832" s="20"/>
      <c r="K832" s="20"/>
      <c r="L832" s="20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12" ht="31.5" customHeight="1">
      <c r="A833" s="385">
        <v>3</v>
      </c>
      <c r="B833" s="503" t="s">
        <v>316</v>
      </c>
      <c r="C833" s="535">
        <v>63.39</v>
      </c>
      <c r="D833" s="593">
        <v>38.03</v>
      </c>
      <c r="E833" s="387">
        <f>D833-C833</f>
        <v>-25.36</v>
      </c>
      <c r="F833" s="325">
        <f>E833/C833</f>
        <v>-0.4000631014355576</v>
      </c>
      <c r="G833" s="388"/>
      <c r="H833" s="45"/>
      <c r="I833" s="20"/>
      <c r="J833" s="20"/>
      <c r="K833" s="20"/>
      <c r="L833" s="20"/>
    </row>
    <row r="834" spans="1:63" s="41" customFormat="1" ht="28.5" customHeight="1" thickBot="1">
      <c r="A834" s="308">
        <v>4</v>
      </c>
      <c r="B834" s="389" t="s">
        <v>30</v>
      </c>
      <c r="C834" s="594">
        <f>C831+C833</f>
        <v>63.39</v>
      </c>
      <c r="D834" s="594">
        <f>D831+D833</f>
        <v>38.03</v>
      </c>
      <c r="E834" s="482">
        <f>D834-C834</f>
        <v>-25.36</v>
      </c>
      <c r="F834" s="272">
        <f>(D834-C834)/C834</f>
        <v>-0.4000631014355576</v>
      </c>
      <c r="G834" s="388"/>
      <c r="H834" s="45"/>
      <c r="I834" s="20"/>
      <c r="J834" s="20"/>
      <c r="K834" s="20"/>
      <c r="L834" s="20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s="41" customFormat="1" ht="18.75" customHeight="1">
      <c r="A835" s="922"/>
      <c r="B835" s="922"/>
      <c r="C835" s="922"/>
      <c r="D835" s="473"/>
      <c r="E835" s="474"/>
      <c r="F835" s="276"/>
      <c r="G835" s="388"/>
      <c r="H835" s="45"/>
      <c r="I835" s="20"/>
      <c r="J835" s="20"/>
      <c r="K835" s="20"/>
      <c r="L835" s="20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s="41" customFormat="1" ht="28.5" customHeight="1">
      <c r="A836" s="326"/>
      <c r="B836" s="472"/>
      <c r="C836" s="274"/>
      <c r="D836" s="473"/>
      <c r="E836" s="474"/>
      <c r="F836" s="276"/>
      <c r="G836" s="388"/>
      <c r="H836" s="45"/>
      <c r="I836" s="20"/>
      <c r="J836" s="20"/>
      <c r="K836" s="20"/>
      <c r="L836" s="20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s="148" customFormat="1" ht="22.5" customHeight="1" thickBot="1">
      <c r="A837" s="131" t="s">
        <v>317</v>
      </c>
      <c r="B837" s="130"/>
      <c r="C837" s="130"/>
      <c r="D837" s="130" t="s">
        <v>28</v>
      </c>
      <c r="E837" s="978" t="s">
        <v>318</v>
      </c>
      <c r="F837" s="978"/>
      <c r="G837" s="391"/>
      <c r="H837" s="142"/>
      <c r="I837" s="20"/>
      <c r="J837" s="20"/>
      <c r="K837" s="20"/>
      <c r="L837" s="20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32"/>
      <c r="AH837" s="132"/>
      <c r="AI837" s="132"/>
      <c r="AJ837" s="132"/>
      <c r="AK837" s="132"/>
      <c r="AL837" s="132"/>
      <c r="AM837" s="132"/>
      <c r="AN837" s="132"/>
      <c r="AO837" s="132"/>
      <c r="AP837" s="132"/>
      <c r="AQ837" s="132"/>
      <c r="AR837" s="132"/>
      <c r="AS837" s="132"/>
      <c r="AT837" s="132"/>
      <c r="AU837" s="132"/>
      <c r="AV837" s="132"/>
      <c r="AW837" s="132"/>
      <c r="AX837" s="132"/>
      <c r="AY837" s="132"/>
      <c r="AZ837" s="132"/>
      <c r="BA837" s="132"/>
      <c r="BB837" s="132"/>
      <c r="BC837" s="132"/>
      <c r="BD837" s="132"/>
      <c r="BE837" s="132"/>
      <c r="BF837" s="132"/>
      <c r="BG837" s="132"/>
      <c r="BH837" s="132"/>
      <c r="BI837" s="132"/>
      <c r="BJ837" s="132"/>
      <c r="BK837" s="132"/>
    </row>
    <row r="838" spans="1:63" s="41" customFormat="1" ht="31.5">
      <c r="A838" s="240" t="s">
        <v>2</v>
      </c>
      <c r="B838" s="241" t="s">
        <v>37</v>
      </c>
      <c r="C838" s="241" t="s">
        <v>311</v>
      </c>
      <c r="D838" s="241" t="s">
        <v>106</v>
      </c>
      <c r="E838" s="260" t="s">
        <v>107</v>
      </c>
      <c r="F838" s="241" t="s">
        <v>38</v>
      </c>
      <c r="G838" s="284" t="s">
        <v>39</v>
      </c>
      <c r="H838" s="181"/>
      <c r="I838" s="66"/>
      <c r="J838" s="66"/>
      <c r="K838" s="66"/>
      <c r="L838" s="20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s="42" customFormat="1" ht="15.75">
      <c r="A839" s="392">
        <v>1</v>
      </c>
      <c r="B839" s="393">
        <v>2</v>
      </c>
      <c r="C839" s="393">
        <v>3</v>
      </c>
      <c r="D839" s="394">
        <v>4</v>
      </c>
      <c r="E839" s="394">
        <v>5</v>
      </c>
      <c r="F839" s="393">
        <v>6</v>
      </c>
      <c r="G839" s="395">
        <v>7</v>
      </c>
      <c r="H839" s="182"/>
      <c r="I839" s="153"/>
      <c r="J839" s="153"/>
      <c r="K839" s="153"/>
      <c r="L839" s="66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</row>
    <row r="840" spans="1:12" s="20" customFormat="1" ht="31.5">
      <c r="A840" s="396">
        <v>1</v>
      </c>
      <c r="B840" s="397" t="s">
        <v>40</v>
      </c>
      <c r="C840" s="597">
        <v>31.7</v>
      </c>
      <c r="D840" s="597">
        <v>19.02</v>
      </c>
      <c r="E840" s="398">
        <v>15.65</v>
      </c>
      <c r="F840" s="349">
        <f>E840/C840</f>
        <v>0.4936908517350158</v>
      </c>
      <c r="G840" s="399">
        <v>0</v>
      </c>
      <c r="H840" s="110"/>
      <c r="L840" s="153"/>
    </row>
    <row r="841" spans="1:8" s="20" customFormat="1" ht="15.75" customHeight="1">
      <c r="A841" s="935">
        <v>2</v>
      </c>
      <c r="B841" s="937" t="s">
        <v>105</v>
      </c>
      <c r="C841" s="923">
        <v>31.69</v>
      </c>
      <c r="D841" s="923">
        <v>19.01</v>
      </c>
      <c r="E841" s="939">
        <v>22.38</v>
      </c>
      <c r="F841" s="941">
        <f>E841/C841</f>
        <v>0.7062164720732091</v>
      </c>
      <c r="G841" s="920">
        <v>0</v>
      </c>
      <c r="H841" s="110"/>
    </row>
    <row r="842" spans="1:8" s="20" customFormat="1" ht="14.25" customHeight="1">
      <c r="A842" s="936"/>
      <c r="B842" s="938"/>
      <c r="C842" s="924"/>
      <c r="D842" s="924"/>
      <c r="E842" s="940"/>
      <c r="F842" s="942"/>
      <c r="G842" s="921"/>
      <c r="H842" s="110"/>
    </row>
    <row r="843" spans="1:11" s="20" customFormat="1" ht="16.5" thickBot="1">
      <c r="A843" s="929" t="s">
        <v>18</v>
      </c>
      <c r="B843" s="930"/>
      <c r="C843" s="416">
        <f>C840+C841</f>
        <v>63.39</v>
      </c>
      <c r="D843" s="416">
        <f>SUM(D840:D842)</f>
        <v>38.03</v>
      </c>
      <c r="E843" s="400">
        <f>SUM(E840:E841)</f>
        <v>38.03</v>
      </c>
      <c r="F843" s="401">
        <f>E843/C843</f>
        <v>0.5999368985644423</v>
      </c>
      <c r="G843" s="402">
        <f>SUM(G840:G842)</f>
        <v>0</v>
      </c>
      <c r="H843" s="183"/>
      <c r="K843" s="24"/>
    </row>
    <row r="844" spans="1:8" s="20" customFormat="1" ht="15.75">
      <c r="A844" s="243"/>
      <c r="B844" s="243"/>
      <c r="C844" s="403"/>
      <c r="D844" s="404"/>
      <c r="E844" s="405"/>
      <c r="F844" s="406"/>
      <c r="G844" s="407"/>
      <c r="H844" s="183"/>
    </row>
    <row r="845" spans="1:8" s="20" customFormat="1" ht="15.75">
      <c r="A845" s="101"/>
      <c r="B845" s="7"/>
      <c r="C845" s="7"/>
      <c r="D845" s="101"/>
      <c r="E845" s="113"/>
      <c r="F845" s="7"/>
      <c r="G845" s="291"/>
      <c r="H845" s="24"/>
    </row>
    <row r="846" spans="1:63" s="152" customFormat="1" ht="15" customHeight="1">
      <c r="A846" s="931" t="s">
        <v>120</v>
      </c>
      <c r="B846" s="931"/>
      <c r="C846" s="931"/>
      <c r="D846" s="931"/>
      <c r="E846" s="931"/>
      <c r="F846" s="931"/>
      <c r="G846" s="238"/>
      <c r="H846" s="149"/>
      <c r="I846" s="140"/>
      <c r="J846" s="140"/>
      <c r="K846" s="140"/>
      <c r="L846" s="2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  <c r="AA846" s="140"/>
      <c r="AB846" s="140"/>
      <c r="AC846" s="140"/>
      <c r="AD846" s="140"/>
      <c r="AE846" s="140"/>
      <c r="AF846" s="140"/>
      <c r="AG846" s="140"/>
      <c r="AH846" s="140"/>
      <c r="AI846" s="140"/>
      <c r="AJ846" s="140"/>
      <c r="AK846" s="140"/>
      <c r="AL846" s="140"/>
      <c r="AM846" s="140"/>
      <c r="AN846" s="140"/>
      <c r="AO846" s="140"/>
      <c r="AP846" s="140"/>
      <c r="AQ846" s="140"/>
      <c r="AR846" s="140"/>
      <c r="AS846" s="140"/>
      <c r="AT846" s="140"/>
      <c r="AU846" s="140"/>
      <c r="AV846" s="140"/>
      <c r="AW846" s="140"/>
      <c r="AX846" s="140"/>
      <c r="AY846" s="140"/>
      <c r="AZ846" s="140"/>
      <c r="BA846" s="140"/>
      <c r="BB846" s="140"/>
      <c r="BC846" s="140"/>
      <c r="BD846" s="140"/>
      <c r="BE846" s="140"/>
      <c r="BF846" s="140"/>
      <c r="BG846" s="140"/>
      <c r="BH846" s="140"/>
      <c r="BI846" s="140"/>
      <c r="BJ846" s="140"/>
      <c r="BK846" s="140"/>
    </row>
    <row r="847" spans="1:63" s="152" customFormat="1" ht="16.5" thickBot="1">
      <c r="A847" s="157" t="s">
        <v>121</v>
      </c>
      <c r="B847" s="160"/>
      <c r="C847" s="238"/>
      <c r="D847" s="160"/>
      <c r="E847" s="239"/>
      <c r="F847" s="160"/>
      <c r="G847" s="259"/>
      <c r="H847" s="142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  <c r="AA847" s="140"/>
      <c r="AB847" s="140"/>
      <c r="AC847" s="140"/>
      <c r="AD847" s="140"/>
      <c r="AE847" s="140"/>
      <c r="AF847" s="140"/>
      <c r="AG847" s="140"/>
      <c r="AH847" s="140"/>
      <c r="AI847" s="140"/>
      <c r="AJ847" s="140"/>
      <c r="AK847" s="140"/>
      <c r="AL847" s="140"/>
      <c r="AM847" s="140"/>
      <c r="AN847" s="140"/>
      <c r="AO847" s="140"/>
      <c r="AP847" s="140"/>
      <c r="AQ847" s="140"/>
      <c r="AR847" s="140"/>
      <c r="AS847" s="140"/>
      <c r="AT847" s="140"/>
      <c r="AU847" s="140"/>
      <c r="AV847" s="140"/>
      <c r="AW847" s="140"/>
      <c r="AX847" s="140"/>
      <c r="AY847" s="140"/>
      <c r="AZ847" s="140"/>
      <c r="BA847" s="140"/>
      <c r="BB847" s="140"/>
      <c r="BC847" s="140"/>
      <c r="BD847" s="140"/>
      <c r="BE847" s="140"/>
      <c r="BF847" s="140"/>
      <c r="BG847" s="140"/>
      <c r="BH847" s="140"/>
      <c r="BI847" s="140"/>
      <c r="BJ847" s="140"/>
      <c r="BK847" s="140"/>
    </row>
    <row r="848" spans="1:63" s="51" customFormat="1" ht="15.75">
      <c r="A848" s="904" t="s">
        <v>319</v>
      </c>
      <c r="B848" s="905"/>
      <c r="C848" s="905"/>
      <c r="D848" s="906"/>
      <c r="E848" s="292"/>
      <c r="F848" s="264"/>
      <c r="G848" s="265"/>
      <c r="H848" s="25"/>
      <c r="I848" s="156"/>
      <c r="J848" s="156"/>
      <c r="K848" s="156"/>
      <c r="L848" s="14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</row>
    <row r="849" spans="1:63" s="51" customFormat="1" ht="63">
      <c r="A849" s="293" t="s">
        <v>22</v>
      </c>
      <c r="B849" s="294" t="s">
        <v>23</v>
      </c>
      <c r="C849" s="294" t="s">
        <v>24</v>
      </c>
      <c r="D849" s="452" t="s">
        <v>25</v>
      </c>
      <c r="E849" s="113"/>
      <c r="F849" s="378"/>
      <c r="G849" s="265"/>
      <c r="H849" s="25"/>
      <c r="I849" s="20"/>
      <c r="J849" s="20"/>
      <c r="K849" s="20"/>
      <c r="L849" s="156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</row>
    <row r="850" spans="1:63" s="51" customFormat="1" ht="15.75">
      <c r="A850" s="903" t="s">
        <v>139</v>
      </c>
      <c r="B850" s="397" t="s">
        <v>289</v>
      </c>
      <c r="C850" s="548"/>
      <c r="D850" s="597">
        <v>2.09</v>
      </c>
      <c r="E850" s="113"/>
      <c r="F850" s="378"/>
      <c r="G850" s="265"/>
      <c r="H850" s="25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</row>
    <row r="851" spans="1:63" s="51" customFormat="1" ht="15.75">
      <c r="A851" s="903"/>
      <c r="B851" s="493" t="s">
        <v>73</v>
      </c>
      <c r="C851" s="548" t="s">
        <v>336</v>
      </c>
      <c r="D851" s="597">
        <v>27.75</v>
      </c>
      <c r="E851" s="113"/>
      <c r="F851" s="378"/>
      <c r="G851" s="265"/>
      <c r="H851" s="25"/>
      <c r="I851" s="20"/>
      <c r="J851" s="24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</row>
    <row r="852" spans="1:63" s="51" customFormat="1" ht="15.75">
      <c r="A852" s="903"/>
      <c r="B852" s="494" t="s">
        <v>196</v>
      </c>
      <c r="C852" s="618" t="s">
        <v>337</v>
      </c>
      <c r="D852" s="597">
        <v>24.53</v>
      </c>
      <c r="E852" s="113"/>
      <c r="F852" s="378"/>
      <c r="G852" s="265"/>
      <c r="H852" s="25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</row>
    <row r="853" spans="1:63" s="51" customFormat="1" ht="15.75">
      <c r="A853" s="903"/>
      <c r="B853" s="301" t="s">
        <v>183</v>
      </c>
      <c r="C853" s="621" t="s">
        <v>338</v>
      </c>
      <c r="D853" s="597">
        <v>36.25</v>
      </c>
      <c r="E853" s="113"/>
      <c r="F853" s="380"/>
      <c r="G853" s="265"/>
      <c r="H853" s="25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</row>
    <row r="854" spans="1:63" s="51" customFormat="1" ht="15.75" customHeight="1" thickBot="1">
      <c r="A854" s="972" t="s">
        <v>77</v>
      </c>
      <c r="B854" s="973"/>
      <c r="C854" s="974"/>
      <c r="D854" s="837">
        <f>SUM(D851:D853)</f>
        <v>88.53</v>
      </c>
      <c r="E854" s="113"/>
      <c r="F854" s="408"/>
      <c r="G854" s="291"/>
      <c r="H854" s="24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</row>
    <row r="855" spans="1:12" s="66" customFormat="1" ht="20.25" customHeight="1">
      <c r="A855" s="101"/>
      <c r="B855" s="7"/>
      <c r="C855" s="7"/>
      <c r="D855" s="101"/>
      <c r="E855" s="113"/>
      <c r="F855" s="7"/>
      <c r="G855" s="265"/>
      <c r="H855" s="25"/>
      <c r="I855" s="140"/>
      <c r="J855" s="140"/>
      <c r="K855" s="140"/>
      <c r="L855" s="156"/>
    </row>
    <row r="856" spans="1:12" s="153" customFormat="1" ht="16.5" thickBot="1">
      <c r="A856" s="131" t="s">
        <v>320</v>
      </c>
      <c r="B856" s="130"/>
      <c r="C856" s="130"/>
      <c r="D856" s="130"/>
      <c r="E856" s="254"/>
      <c r="F856" s="130"/>
      <c r="G856" s="259"/>
      <c r="H856" s="142"/>
      <c r="I856" s="140"/>
      <c r="J856" s="140"/>
      <c r="K856" s="140"/>
      <c r="L856" s="140"/>
    </row>
    <row r="857" spans="1:12" s="20" customFormat="1" ht="47.25">
      <c r="A857" s="73" t="s">
        <v>2</v>
      </c>
      <c r="B857" s="226" t="s">
        <v>145</v>
      </c>
      <c r="C857" s="226" t="s">
        <v>3</v>
      </c>
      <c r="D857" s="226" t="s">
        <v>4</v>
      </c>
      <c r="E857" s="409" t="s">
        <v>5</v>
      </c>
      <c r="F857" s="410" t="s">
        <v>6</v>
      </c>
      <c r="G857" s="265"/>
      <c r="H857" s="25"/>
      <c r="L857" s="140"/>
    </row>
    <row r="858" spans="1:8" s="20" customFormat="1" ht="15.75">
      <c r="A858" s="382">
        <v>1</v>
      </c>
      <c r="B858" s="256">
        <v>2</v>
      </c>
      <c r="C858" s="256">
        <v>3</v>
      </c>
      <c r="D858" s="256">
        <v>4</v>
      </c>
      <c r="E858" s="257" t="s">
        <v>7</v>
      </c>
      <c r="F858" s="384">
        <v>6</v>
      </c>
      <c r="G858" s="265"/>
      <c r="H858" s="25"/>
    </row>
    <row r="859" spans="1:8" s="20" customFormat="1" ht="31.5">
      <c r="A859" s="228">
        <v>1</v>
      </c>
      <c r="B859" s="411" t="s">
        <v>309</v>
      </c>
      <c r="C859" s="597">
        <v>2.09</v>
      </c>
      <c r="D859" s="270">
        <v>2.09</v>
      </c>
      <c r="E859" s="529">
        <f>D859-C859</f>
        <v>0</v>
      </c>
      <c r="F859" s="412">
        <f>E859/C859</f>
        <v>0</v>
      </c>
      <c r="G859" s="265"/>
      <c r="H859" s="25"/>
    </row>
    <row r="860" spans="1:8" s="20" customFormat="1" ht="32.25" thickBot="1">
      <c r="A860" s="228">
        <v>2</v>
      </c>
      <c r="B860" s="411" t="s">
        <v>311</v>
      </c>
      <c r="C860" s="839">
        <v>90.62</v>
      </c>
      <c r="D860" s="270">
        <v>103.45</v>
      </c>
      <c r="E860" s="529">
        <f>D860-C860</f>
        <v>12.829999999999998</v>
      </c>
      <c r="F860" s="412">
        <f>E860/C860</f>
        <v>0.14158022511586843</v>
      </c>
      <c r="G860" s="265"/>
      <c r="H860" s="25"/>
    </row>
    <row r="861" spans="1:8" s="20" customFormat="1" ht="33" customHeight="1">
      <c r="A861" s="228">
        <v>3</v>
      </c>
      <c r="B861" s="595" t="s">
        <v>316</v>
      </c>
      <c r="C861" s="360">
        <v>90.62</v>
      </c>
      <c r="D861" s="360">
        <v>52.38</v>
      </c>
      <c r="E861" s="529">
        <f>D861-C861</f>
        <v>-38.24</v>
      </c>
      <c r="F861" s="412">
        <f>E861/C861</f>
        <v>-0.42198190244979034</v>
      </c>
      <c r="G861" s="265"/>
      <c r="H861" s="25"/>
    </row>
    <row r="862" spans="1:8" s="20" customFormat="1" ht="31.5" customHeight="1" thickBot="1">
      <c r="A862" s="230">
        <v>4</v>
      </c>
      <c r="B862" s="389" t="s">
        <v>30</v>
      </c>
      <c r="C862" s="271">
        <f>C859+C861</f>
        <v>92.71000000000001</v>
      </c>
      <c r="D862" s="271">
        <f>D859+D861</f>
        <v>54.47</v>
      </c>
      <c r="E862" s="536">
        <f>D862-C862</f>
        <v>-38.24000000000001</v>
      </c>
      <c r="F862" s="580">
        <f>E862/C862</f>
        <v>-0.41246898932154036</v>
      </c>
      <c r="G862" s="265"/>
      <c r="H862" s="25"/>
    </row>
    <row r="863" spans="1:8" s="20" customFormat="1" ht="18" customHeight="1">
      <c r="A863" s="922"/>
      <c r="B863" s="922"/>
      <c r="C863" s="922"/>
      <c r="D863" s="502"/>
      <c r="E863" s="371"/>
      <c r="F863" s="456"/>
      <c r="G863" s="265"/>
      <c r="H863" s="25"/>
    </row>
    <row r="864" spans="1:12" s="140" customFormat="1" ht="17.25" customHeight="1">
      <c r="A864" s="131" t="s">
        <v>321</v>
      </c>
      <c r="B864" s="130"/>
      <c r="C864" s="130"/>
      <c r="D864" s="130"/>
      <c r="E864" s="254"/>
      <c r="F864" s="390"/>
      <c r="G864" s="259"/>
      <c r="H864" s="142"/>
      <c r="I864" s="20"/>
      <c r="J864" s="20"/>
      <c r="K864" s="20"/>
      <c r="L864" s="20"/>
    </row>
    <row r="865" spans="1:12" s="140" customFormat="1" ht="17.25" customHeight="1">
      <c r="A865" s="131"/>
      <c r="B865" s="130"/>
      <c r="C865" s="130"/>
      <c r="D865" s="130"/>
      <c r="E865" s="254"/>
      <c r="F865" s="390"/>
      <c r="G865" s="259"/>
      <c r="H865" s="142"/>
      <c r="I865" s="20"/>
      <c r="J865" s="20"/>
      <c r="K865" s="20"/>
      <c r="L865" s="20"/>
    </row>
    <row r="866" spans="1:12" s="156" customFormat="1" ht="21.75" customHeight="1" thickBot="1">
      <c r="A866" s="971" t="s">
        <v>322</v>
      </c>
      <c r="B866" s="971"/>
      <c r="C866" s="413"/>
      <c r="D866" s="4" t="s">
        <v>28</v>
      </c>
      <c r="E866" s="477"/>
      <c r="F866" s="919" t="s">
        <v>318</v>
      </c>
      <c r="G866" s="919"/>
      <c r="H866" s="166"/>
      <c r="I866" s="20"/>
      <c r="J866" s="20"/>
      <c r="K866" s="20"/>
      <c r="L866" s="20"/>
    </row>
    <row r="867" spans="1:8" s="20" customFormat="1" ht="63">
      <c r="A867" s="73" t="s">
        <v>41</v>
      </c>
      <c r="B867" s="226" t="s">
        <v>42</v>
      </c>
      <c r="C867" s="226" t="s">
        <v>43</v>
      </c>
      <c r="D867" s="226" t="s">
        <v>181</v>
      </c>
      <c r="E867" s="409" t="s">
        <v>5</v>
      </c>
      <c r="F867" s="226" t="s">
        <v>38</v>
      </c>
      <c r="G867" s="414" t="s">
        <v>39</v>
      </c>
      <c r="H867" s="184"/>
    </row>
    <row r="868" spans="1:11" s="20" customFormat="1" ht="21" customHeight="1">
      <c r="A868" s="385">
        <v>1</v>
      </c>
      <c r="B868" s="266">
        <v>2</v>
      </c>
      <c r="C868" s="266">
        <v>3</v>
      </c>
      <c r="D868" s="312">
        <v>4</v>
      </c>
      <c r="E868" s="267" t="s">
        <v>59</v>
      </c>
      <c r="F868" s="266">
        <v>6</v>
      </c>
      <c r="G868" s="415" t="s">
        <v>60</v>
      </c>
      <c r="H868" s="185"/>
      <c r="I868" s="140"/>
      <c r="J868" s="140"/>
      <c r="K868" s="140"/>
    </row>
    <row r="869" spans="1:12" s="20" customFormat="1" ht="24" customHeight="1" thickBot="1">
      <c r="A869" s="596">
        <f>D862</f>
        <v>54.47</v>
      </c>
      <c r="B869" s="271">
        <f>D296</f>
        <v>2720.9</v>
      </c>
      <c r="C869" s="416">
        <f>B869*2600/100000</f>
        <v>70.7434</v>
      </c>
      <c r="D869" s="416">
        <v>102.77</v>
      </c>
      <c r="E869" s="417">
        <f>C869-D869</f>
        <v>-32.0266</v>
      </c>
      <c r="F869" s="401">
        <f>D869/D860</f>
        <v>0.9934267762203962</v>
      </c>
      <c r="G869" s="402">
        <f>A869-D869</f>
        <v>-48.3</v>
      </c>
      <c r="H869" s="186"/>
      <c r="L869" s="140"/>
    </row>
    <row r="870" spans="1:8" s="20" customFormat="1" ht="15.75">
      <c r="A870" s="101"/>
      <c r="B870" s="7"/>
      <c r="C870" s="7"/>
      <c r="D870" s="101"/>
      <c r="E870" s="113"/>
      <c r="F870" s="7"/>
      <c r="G870" s="291"/>
      <c r="H870" s="24"/>
    </row>
    <row r="871" spans="1:8" s="20" customFormat="1" ht="15" hidden="1">
      <c r="A871" s="101"/>
      <c r="B871" s="7"/>
      <c r="C871" s="7"/>
      <c r="D871" s="101"/>
      <c r="E871" s="113"/>
      <c r="F871" s="7"/>
      <c r="G871" s="291"/>
      <c r="H871" s="24"/>
    </row>
    <row r="872" spans="1:8" s="20" customFormat="1" ht="9" customHeight="1">
      <c r="A872" s="101"/>
      <c r="B872" s="7"/>
      <c r="C872" s="7"/>
      <c r="D872" s="101"/>
      <c r="E872" s="113"/>
      <c r="F872" s="7"/>
      <c r="G872" s="291"/>
      <c r="H872" s="24"/>
    </row>
    <row r="873" spans="1:12" s="156" customFormat="1" ht="15" customHeight="1">
      <c r="A873" s="970" t="s">
        <v>323</v>
      </c>
      <c r="B873" s="970"/>
      <c r="C873" s="970"/>
      <c r="D873" s="970"/>
      <c r="E873" s="970"/>
      <c r="F873" s="418"/>
      <c r="G873" s="419"/>
      <c r="H873" s="155"/>
      <c r="I873" s="140"/>
      <c r="J873" s="140"/>
      <c r="K873" s="140"/>
      <c r="L873" s="20"/>
    </row>
    <row r="874" spans="1:11" s="140" customFormat="1" ht="16.5" customHeight="1">
      <c r="A874" s="157" t="s">
        <v>144</v>
      </c>
      <c r="B874" s="160"/>
      <c r="C874" s="160"/>
      <c r="D874" s="160"/>
      <c r="E874" s="239"/>
      <c r="F874" s="160"/>
      <c r="G874" s="238"/>
      <c r="H874" s="149"/>
      <c r="I874" s="1"/>
      <c r="J874" s="1"/>
      <c r="K874" s="1"/>
    </row>
    <row r="875" spans="1:12" s="140" customFormat="1" ht="16.5" thickBot="1">
      <c r="A875" s="420" t="s">
        <v>122</v>
      </c>
      <c r="B875" s="421"/>
      <c r="C875" s="421"/>
      <c r="D875" s="421"/>
      <c r="E875" s="422"/>
      <c r="F875" s="421"/>
      <c r="G875" s="423"/>
      <c r="H875" s="158"/>
      <c r="I875" s="1"/>
      <c r="J875" s="1"/>
      <c r="K875" s="1"/>
      <c r="L875" s="1"/>
    </row>
    <row r="876" spans="1:12" s="20" customFormat="1" ht="16.5" thickBot="1">
      <c r="A876" s="926" t="s">
        <v>324</v>
      </c>
      <c r="B876" s="927"/>
      <c r="C876" s="927"/>
      <c r="D876" s="927"/>
      <c r="E876" s="928"/>
      <c r="F876" s="424"/>
      <c r="G876" s="425"/>
      <c r="H876" s="28"/>
      <c r="I876" s="1"/>
      <c r="J876" s="1"/>
      <c r="K876" s="1"/>
      <c r="L876" s="1"/>
    </row>
    <row r="877" spans="1:12" s="20" customFormat="1" ht="27" customHeight="1">
      <c r="A877" s="73" t="s">
        <v>22</v>
      </c>
      <c r="B877" s="226" t="s">
        <v>143</v>
      </c>
      <c r="C877" s="226" t="s">
        <v>24</v>
      </c>
      <c r="D877" s="226" t="s">
        <v>45</v>
      </c>
      <c r="E877" s="227" t="s">
        <v>46</v>
      </c>
      <c r="F877" s="424"/>
      <c r="G877" s="425"/>
      <c r="H877" s="28"/>
      <c r="I877" s="1"/>
      <c r="J877" s="1"/>
      <c r="K877" s="1"/>
      <c r="L877" s="1"/>
    </row>
    <row r="878" spans="1:12" s="20" customFormat="1" ht="15.75">
      <c r="A878" s="908" t="s">
        <v>87</v>
      </c>
      <c r="B878" s="426" t="s">
        <v>74</v>
      </c>
      <c r="C878" s="797"/>
      <c r="D878" s="798">
        <v>3843</v>
      </c>
      <c r="E878" s="799">
        <v>2305.67</v>
      </c>
      <c r="F878" s="424"/>
      <c r="G878" s="425"/>
      <c r="H878" s="28">
        <f>D878+D879</f>
        <v>4085</v>
      </c>
      <c r="I878" s="1">
        <v>2935</v>
      </c>
      <c r="J878" s="25">
        <f>H878-I878</f>
        <v>1150</v>
      </c>
      <c r="K878" s="1"/>
      <c r="L878" s="1"/>
    </row>
    <row r="879" spans="1:12" s="20" customFormat="1" ht="15.75">
      <c r="A879" s="908"/>
      <c r="B879" s="426" t="s">
        <v>75</v>
      </c>
      <c r="C879" s="797"/>
      <c r="D879" s="798">
        <v>242</v>
      </c>
      <c r="E879" s="799">
        <v>145.2</v>
      </c>
      <c r="F879" s="424"/>
      <c r="G879" s="427"/>
      <c r="H879" s="29"/>
      <c r="I879" s="132"/>
      <c r="J879" s="132"/>
      <c r="K879" s="132"/>
      <c r="L879" s="1"/>
    </row>
    <row r="880" spans="1:12" s="20" customFormat="1" ht="15.75">
      <c r="A880" s="908"/>
      <c r="B880" s="426" t="s">
        <v>76</v>
      </c>
      <c r="C880" s="800"/>
      <c r="D880" s="798">
        <v>0</v>
      </c>
      <c r="E880" s="799">
        <v>0</v>
      </c>
      <c r="F880" s="424"/>
      <c r="G880" s="427"/>
      <c r="H880" s="29"/>
      <c r="I880" s="132"/>
      <c r="J880" s="132"/>
      <c r="K880" s="132"/>
      <c r="L880" s="132"/>
    </row>
    <row r="881" spans="1:12" s="20" customFormat="1" ht="15.75">
      <c r="A881" s="908"/>
      <c r="B881" s="426" t="s">
        <v>78</v>
      </c>
      <c r="C881" s="797"/>
      <c r="D881" s="798">
        <v>0</v>
      </c>
      <c r="E881" s="799">
        <v>0</v>
      </c>
      <c r="F881" s="424"/>
      <c r="G881" s="427"/>
      <c r="H881" s="29"/>
      <c r="I881" s="1"/>
      <c r="J881" s="1"/>
      <c r="K881" s="1"/>
      <c r="L881" s="132"/>
    </row>
    <row r="882" spans="1:12" s="20" customFormat="1" ht="15.75">
      <c r="A882" s="908"/>
      <c r="B882" s="426" t="s">
        <v>170</v>
      </c>
      <c r="C882" s="797"/>
      <c r="D882" s="798">
        <v>0</v>
      </c>
      <c r="E882" s="799">
        <v>0</v>
      </c>
      <c r="F882" s="424"/>
      <c r="G882" s="427"/>
      <c r="H882" s="29"/>
      <c r="I882" s="1"/>
      <c r="J882" s="1"/>
      <c r="K882" s="1"/>
      <c r="L882" s="1"/>
    </row>
    <row r="883" spans="1:12" s="20" customFormat="1" ht="15.75">
      <c r="A883" s="908"/>
      <c r="B883" s="426" t="s">
        <v>134</v>
      </c>
      <c r="C883" s="797"/>
      <c r="D883" s="798">
        <v>0</v>
      </c>
      <c r="E883" s="799">
        <v>0</v>
      </c>
      <c r="F883" s="424"/>
      <c r="G883" s="427"/>
      <c r="H883" s="29"/>
      <c r="I883" s="1"/>
      <c r="J883" s="1"/>
      <c r="K883" s="1"/>
      <c r="L883" s="1"/>
    </row>
    <row r="884" spans="1:12" s="20" customFormat="1" ht="15.75">
      <c r="A884" s="909"/>
      <c r="B884" s="537" t="s">
        <v>162</v>
      </c>
      <c r="C884" s="801"/>
      <c r="D884" s="802">
        <v>0</v>
      </c>
      <c r="E884" s="799">
        <v>0</v>
      </c>
      <c r="F884" s="424"/>
      <c r="G884" s="427"/>
      <c r="H884" s="29"/>
      <c r="I884" s="1"/>
      <c r="J884" s="1"/>
      <c r="K884" s="1"/>
      <c r="L884" s="1"/>
    </row>
    <row r="885" spans="1:12" s="20" customFormat="1" ht="15.75">
      <c r="A885" s="909"/>
      <c r="B885" s="537" t="s">
        <v>174</v>
      </c>
      <c r="C885" s="801"/>
      <c r="D885" s="802">
        <v>0</v>
      </c>
      <c r="E885" s="799">
        <v>0</v>
      </c>
      <c r="F885" s="424"/>
      <c r="G885" s="427"/>
      <c r="H885" s="29"/>
      <c r="I885" s="1"/>
      <c r="J885" s="1"/>
      <c r="K885" s="1"/>
      <c r="L885" s="1"/>
    </row>
    <row r="886" spans="1:12" s="20" customFormat="1" ht="15.75">
      <c r="A886" s="909"/>
      <c r="B886" s="537" t="s">
        <v>184</v>
      </c>
      <c r="C886" s="801"/>
      <c r="D886" s="802">
        <v>0</v>
      </c>
      <c r="E886" s="799">
        <v>0</v>
      </c>
      <c r="F886" s="424"/>
      <c r="G886" s="427"/>
      <c r="H886" s="29"/>
      <c r="I886" s="1"/>
      <c r="J886" s="1"/>
      <c r="K886" s="1"/>
      <c r="L886" s="1"/>
    </row>
    <row r="887" spans="1:12" s="20" customFormat="1" ht="15.75">
      <c r="A887" s="909"/>
      <c r="B887" s="537" t="s">
        <v>189</v>
      </c>
      <c r="C887" s="801"/>
      <c r="D887" s="802">
        <v>0</v>
      </c>
      <c r="E887" s="803">
        <v>0</v>
      </c>
      <c r="F887" s="424"/>
      <c r="G887" s="427"/>
      <c r="H887" s="29"/>
      <c r="I887" s="1"/>
      <c r="J887" s="1"/>
      <c r="K887" s="1"/>
      <c r="L887" s="1"/>
    </row>
    <row r="888" spans="1:12" s="20" customFormat="1" ht="15.75">
      <c r="A888" s="909"/>
      <c r="B888" s="537" t="s">
        <v>240</v>
      </c>
      <c r="C888" s="801"/>
      <c r="D888" s="802">
        <v>0</v>
      </c>
      <c r="E888" s="803">
        <v>0</v>
      </c>
      <c r="F888" s="424"/>
      <c r="G888" s="427"/>
      <c r="H888" s="29"/>
      <c r="I888" s="1"/>
      <c r="J888" s="1"/>
      <c r="K888" s="1"/>
      <c r="L888" s="1"/>
    </row>
    <row r="889" spans="1:12" s="20" customFormat="1" ht="15.75">
      <c r="A889" s="909"/>
      <c r="B889" s="537" t="s">
        <v>222</v>
      </c>
      <c r="C889" s="801"/>
      <c r="D889" s="804">
        <v>0</v>
      </c>
      <c r="E889" s="805">
        <v>0</v>
      </c>
      <c r="F889" s="424"/>
      <c r="G889" s="427"/>
      <c r="H889" s="29"/>
      <c r="I889" s="1"/>
      <c r="J889" s="1"/>
      <c r="K889" s="1"/>
      <c r="L889" s="1"/>
    </row>
    <row r="890" spans="1:12" s="20" customFormat="1" ht="15.75">
      <c r="A890" s="909"/>
      <c r="B890" s="537" t="s">
        <v>242</v>
      </c>
      <c r="C890" s="801"/>
      <c r="D890" s="820">
        <v>0</v>
      </c>
      <c r="E890" s="821">
        <v>0</v>
      </c>
      <c r="F890" s="424"/>
      <c r="G890" s="427"/>
      <c r="H890" s="29"/>
      <c r="I890" s="1"/>
      <c r="J890" s="1"/>
      <c r="K890" s="1"/>
      <c r="L890" s="1"/>
    </row>
    <row r="891" spans="1:12" s="20" customFormat="1" ht="15.75">
      <c r="A891" s="909"/>
      <c r="B891" s="537" t="s">
        <v>325</v>
      </c>
      <c r="C891" s="801"/>
      <c r="D891" s="820">
        <v>0</v>
      </c>
      <c r="E891" s="821">
        <v>0</v>
      </c>
      <c r="F891" s="424"/>
      <c r="G891" s="427"/>
      <c r="H891" s="29"/>
      <c r="I891" s="1"/>
      <c r="J891" s="1"/>
      <c r="K891" s="1"/>
      <c r="L891" s="1"/>
    </row>
    <row r="892" spans="1:12" s="20" customFormat="1" ht="20.25" customHeight="1" thickBot="1">
      <c r="A892" s="910"/>
      <c r="B892" s="428" t="s">
        <v>18</v>
      </c>
      <c r="C892" s="429"/>
      <c r="D892" s="806">
        <f>SUM(D878:D891)</f>
        <v>4085</v>
      </c>
      <c r="E892" s="807">
        <f>SUM(E878:E891)</f>
        <v>2450.87</v>
      </c>
      <c r="F892" s="424"/>
      <c r="G892" s="427"/>
      <c r="H892" s="29"/>
      <c r="I892" s="1"/>
      <c r="J892" s="1"/>
      <c r="K892" s="1"/>
      <c r="L892" s="1"/>
    </row>
    <row r="893" spans="1:12" s="20" customFormat="1" ht="22.5" customHeight="1">
      <c r="A893" s="925" t="s">
        <v>171</v>
      </c>
      <c r="B893" s="925"/>
      <c r="C893" s="925"/>
      <c r="D893" s="925"/>
      <c r="E893" s="925"/>
      <c r="F893" s="925"/>
      <c r="G893" s="925"/>
      <c r="H893" s="67"/>
      <c r="I893" s="1"/>
      <c r="J893" s="1"/>
      <c r="K893" s="1"/>
      <c r="L893" s="1"/>
    </row>
    <row r="894" spans="1:12" s="140" customFormat="1" ht="22.5" customHeight="1" thickBot="1">
      <c r="A894" s="157" t="s">
        <v>326</v>
      </c>
      <c r="B894" s="160"/>
      <c r="C894" s="160"/>
      <c r="D894" s="160"/>
      <c r="E894" s="239"/>
      <c r="F894" s="160"/>
      <c r="G894" s="238"/>
      <c r="H894" s="149"/>
      <c r="I894" s="1"/>
      <c r="J894" s="1"/>
      <c r="K894" s="1"/>
      <c r="L894" s="1"/>
    </row>
    <row r="895" spans="1:12" s="20" customFormat="1" ht="15.75">
      <c r="A895" s="896" t="s">
        <v>47</v>
      </c>
      <c r="B895" s="894" t="s">
        <v>48</v>
      </c>
      <c r="C895" s="907"/>
      <c r="D895" s="911" t="s">
        <v>49</v>
      </c>
      <c r="E895" s="911"/>
      <c r="F895" s="894" t="s">
        <v>50</v>
      </c>
      <c r="G895" s="895"/>
      <c r="H895" s="187"/>
      <c r="I895" s="1"/>
      <c r="J895" s="1"/>
      <c r="K895" s="1"/>
      <c r="L895" s="1"/>
    </row>
    <row r="896" spans="1:12" s="20" customFormat="1" ht="24.75" customHeight="1">
      <c r="A896" s="897"/>
      <c r="B896" s="430" t="s">
        <v>51</v>
      </c>
      <c r="C896" s="430" t="s">
        <v>52</v>
      </c>
      <c r="D896" s="430" t="s">
        <v>51</v>
      </c>
      <c r="E896" s="432" t="s">
        <v>52</v>
      </c>
      <c r="F896" s="430" t="s">
        <v>51</v>
      </c>
      <c r="G896" s="433" t="s">
        <v>52</v>
      </c>
      <c r="H896" s="188"/>
      <c r="I896" s="1"/>
      <c r="J896" s="1"/>
      <c r="K896" s="1"/>
      <c r="L896" s="1"/>
    </row>
    <row r="897" spans="1:12" s="20" customFormat="1" ht="33.75" customHeight="1" thickBot="1">
      <c r="A897" s="478" t="s">
        <v>327</v>
      </c>
      <c r="B897" s="808">
        <v>4085</v>
      </c>
      <c r="C897" s="809">
        <v>2450.87</v>
      </c>
      <c r="D897" s="765">
        <v>4085</v>
      </c>
      <c r="E897" s="766">
        <v>2450.87</v>
      </c>
      <c r="F897" s="767">
        <f>(D897-B897)/B897</f>
        <v>0</v>
      </c>
      <c r="G897" s="556">
        <f>(E897-C897)/C897</f>
        <v>0</v>
      </c>
      <c r="H897" s="31"/>
      <c r="I897" s="1"/>
      <c r="J897" s="1"/>
      <c r="K897" s="1"/>
      <c r="L897" s="1"/>
    </row>
    <row r="898" spans="1:12" s="20" customFormat="1" ht="11.25" customHeight="1">
      <c r="A898" s="434"/>
      <c r="B898" s="435"/>
      <c r="C898" s="435"/>
      <c r="D898" s="434"/>
      <c r="E898" s="292"/>
      <c r="F898" s="264"/>
      <c r="G898" s="291"/>
      <c r="H898" s="24"/>
      <c r="L898" s="1"/>
    </row>
    <row r="899" spans="1:12" s="140" customFormat="1" ht="16.5" thickBot="1">
      <c r="A899" s="157" t="s">
        <v>123</v>
      </c>
      <c r="B899" s="160"/>
      <c r="C899" s="160"/>
      <c r="D899" s="160"/>
      <c r="E899" s="239"/>
      <c r="F899" s="160"/>
      <c r="G899" s="238"/>
      <c r="H899" s="149"/>
      <c r="I899" s="1"/>
      <c r="J899" s="1"/>
      <c r="K899" s="1"/>
      <c r="L899" s="20"/>
    </row>
    <row r="900" spans="1:11" ht="33.75" customHeight="1">
      <c r="A900" s="916" t="s">
        <v>328</v>
      </c>
      <c r="B900" s="917"/>
      <c r="C900" s="918" t="s">
        <v>329</v>
      </c>
      <c r="D900" s="918"/>
      <c r="E900" s="891" t="s">
        <v>53</v>
      </c>
      <c r="F900" s="892"/>
      <c r="G900" s="291"/>
      <c r="H900" s="24"/>
      <c r="I900" s="132"/>
      <c r="J900" s="132"/>
      <c r="K900" s="132"/>
    </row>
    <row r="901" spans="1:12" ht="15.75">
      <c r="A901" s="436" t="s">
        <v>51</v>
      </c>
      <c r="B901" s="317" t="s">
        <v>54</v>
      </c>
      <c r="C901" s="317" t="s">
        <v>51</v>
      </c>
      <c r="D901" s="317" t="s">
        <v>54</v>
      </c>
      <c r="E901" s="437" t="s">
        <v>51</v>
      </c>
      <c r="F901" s="438" t="s">
        <v>55</v>
      </c>
      <c r="G901" s="291"/>
      <c r="H901" s="24"/>
      <c r="L901" s="132"/>
    </row>
    <row r="902" spans="1:8" ht="15.75">
      <c r="A902" s="439">
        <v>1</v>
      </c>
      <c r="B902" s="440">
        <v>2</v>
      </c>
      <c r="C902" s="440">
        <v>3</v>
      </c>
      <c r="D902" s="426">
        <v>4</v>
      </c>
      <c r="E902" s="441"/>
      <c r="F902" s="442">
        <v>6</v>
      </c>
      <c r="G902" s="291"/>
      <c r="H902" s="24"/>
    </row>
    <row r="903" spans="1:8" ht="16.5" thickBot="1">
      <c r="A903" s="598">
        <v>4085</v>
      </c>
      <c r="B903" s="606">
        <v>2450.87</v>
      </c>
      <c r="C903" s="768">
        <v>4084</v>
      </c>
      <c r="D903" s="443">
        <v>2450.3999999999996</v>
      </c>
      <c r="E903" s="769">
        <f>C903/A903</f>
        <v>0.9997552019583843</v>
      </c>
      <c r="F903" s="770">
        <f>D903/B903</f>
        <v>0.9998082313627404</v>
      </c>
      <c r="G903" s="291"/>
      <c r="H903" s="24"/>
    </row>
    <row r="904" spans="1:8" ht="8.25" customHeight="1">
      <c r="A904" s="444"/>
      <c r="B904" s="445"/>
      <c r="C904" s="446"/>
      <c r="D904" s="447"/>
      <c r="E904" s="448"/>
      <c r="F904" s="448"/>
      <c r="G904" s="291"/>
      <c r="H904" s="24"/>
    </row>
    <row r="905" spans="1:12" s="132" customFormat="1" ht="15.75">
      <c r="A905" s="159" t="s">
        <v>124</v>
      </c>
      <c r="B905" s="160"/>
      <c r="C905" s="160"/>
      <c r="D905" s="160"/>
      <c r="E905" s="239"/>
      <c r="F905" s="160"/>
      <c r="G905" s="238"/>
      <c r="H905" s="149"/>
      <c r="L905" s="1"/>
    </row>
    <row r="906" spans="1:11" s="132" customFormat="1" ht="16.5" thickBot="1">
      <c r="A906" s="420" t="s">
        <v>125</v>
      </c>
      <c r="B906" s="160"/>
      <c r="C906" s="160"/>
      <c r="D906" s="160"/>
      <c r="E906" s="239"/>
      <c r="F906" s="160"/>
      <c r="G906" s="238"/>
      <c r="H906" s="149"/>
      <c r="I906" s="1"/>
      <c r="J906" s="1"/>
      <c r="K906" s="1"/>
    </row>
    <row r="907" spans="1:8" ht="15.75">
      <c r="A907" s="615" t="s">
        <v>330</v>
      </c>
      <c r="B907" s="616"/>
      <c r="C907" s="616"/>
      <c r="D907" s="616"/>
      <c r="E907" s="617"/>
      <c r="F907" s="264"/>
      <c r="G907" s="334"/>
      <c r="H907" s="28"/>
    </row>
    <row r="908" spans="1:8" ht="31.5">
      <c r="A908" s="293" t="s">
        <v>22</v>
      </c>
      <c r="B908" s="294" t="s">
        <v>23</v>
      </c>
      <c r="C908" s="294" t="s">
        <v>24</v>
      </c>
      <c r="D908" s="294" t="s">
        <v>45</v>
      </c>
      <c r="E908" s="449" t="s">
        <v>46</v>
      </c>
      <c r="F908" s="264"/>
      <c r="G908" s="334"/>
      <c r="H908" s="28"/>
    </row>
    <row r="909" spans="1:8" ht="15.75">
      <c r="A909" s="898" t="s">
        <v>88</v>
      </c>
      <c r="B909" s="426" t="s">
        <v>74</v>
      </c>
      <c r="C909" s="810"/>
      <c r="D909" s="811">
        <v>1278</v>
      </c>
      <c r="E909" s="812">
        <v>63.89</v>
      </c>
      <c r="F909" s="264"/>
      <c r="G909" s="333"/>
      <c r="H909" s="29"/>
    </row>
    <row r="910" spans="1:8" ht="15.75">
      <c r="A910" s="899"/>
      <c r="B910" s="426" t="s">
        <v>75</v>
      </c>
      <c r="C910" s="813"/>
      <c r="D910" s="811">
        <v>1202</v>
      </c>
      <c r="E910" s="814">
        <v>60.1</v>
      </c>
      <c r="F910" s="264"/>
      <c r="G910" s="333"/>
      <c r="H910" s="29"/>
    </row>
    <row r="911" spans="1:8" ht="15.75">
      <c r="A911" s="899"/>
      <c r="B911" s="426" t="s">
        <v>76</v>
      </c>
      <c r="C911" s="813"/>
      <c r="D911" s="811">
        <v>0</v>
      </c>
      <c r="E911" s="812">
        <v>0</v>
      </c>
      <c r="F911" s="264"/>
      <c r="G911" s="333"/>
      <c r="H911" s="29"/>
    </row>
    <row r="912" spans="1:8" ht="15.75">
      <c r="A912" s="899"/>
      <c r="B912" s="426" t="s">
        <v>78</v>
      </c>
      <c r="C912" s="813"/>
      <c r="D912" s="811">
        <v>0</v>
      </c>
      <c r="E912" s="812">
        <v>0</v>
      </c>
      <c r="F912" s="264"/>
      <c r="G912" s="333"/>
      <c r="H912" s="29"/>
    </row>
    <row r="913" spans="1:8" ht="15.75">
      <c r="A913" s="899"/>
      <c r="B913" s="426" t="s">
        <v>206</v>
      </c>
      <c r="C913" s="815"/>
      <c r="D913" s="811">
        <v>1951</v>
      </c>
      <c r="E913" s="812">
        <v>97.55</v>
      </c>
      <c r="F913" s="264"/>
      <c r="G913" s="333"/>
      <c r="H913" s="29"/>
    </row>
    <row r="914" spans="1:8" ht="15.75">
      <c r="A914" s="899"/>
      <c r="B914" s="426" t="s">
        <v>134</v>
      </c>
      <c r="C914" s="813"/>
      <c r="D914" s="811">
        <v>0</v>
      </c>
      <c r="E914" s="812">
        <v>0</v>
      </c>
      <c r="F914" s="264"/>
      <c r="G914" s="333"/>
      <c r="H914" s="29"/>
    </row>
    <row r="915" spans="1:9" ht="15.75">
      <c r="A915" s="899"/>
      <c r="B915" s="426" t="s">
        <v>197</v>
      </c>
      <c r="C915" s="813"/>
      <c r="D915" s="811">
        <v>880</v>
      </c>
      <c r="E915" s="814">
        <v>44</v>
      </c>
      <c r="F915" s="264"/>
      <c r="G915" s="333"/>
      <c r="H915" s="29">
        <f>D909+D910+D913</f>
        <v>4431</v>
      </c>
      <c r="I915" s="1">
        <f>H915*5000/100000</f>
        <v>221.55</v>
      </c>
    </row>
    <row r="916" spans="1:9" ht="15.75">
      <c r="A916" s="899"/>
      <c r="B916" s="426" t="s">
        <v>198</v>
      </c>
      <c r="C916" s="813"/>
      <c r="D916" s="811">
        <v>1202</v>
      </c>
      <c r="E916" s="812">
        <v>60.1</v>
      </c>
      <c r="F916" s="264"/>
      <c r="G916" s="333"/>
      <c r="H916" s="29">
        <f>D915+D916+D919</f>
        <v>4033</v>
      </c>
      <c r="I916" s="1">
        <f>H916*5000/100000</f>
        <v>201.65</v>
      </c>
    </row>
    <row r="917" spans="1:9" ht="15.75">
      <c r="A917" s="899"/>
      <c r="B917" s="426" t="s">
        <v>184</v>
      </c>
      <c r="C917" s="813"/>
      <c r="D917" s="811">
        <v>0</v>
      </c>
      <c r="E917" s="812">
        <v>0</v>
      </c>
      <c r="F917" s="264"/>
      <c r="G917" s="333"/>
      <c r="H917" s="29">
        <f>SUM(H915:H916)</f>
        <v>8464</v>
      </c>
      <c r="I917" s="1">
        <f>SUM(I915:I916)</f>
        <v>423.20000000000005</v>
      </c>
    </row>
    <row r="918" spans="1:8" ht="15.75">
      <c r="A918" s="899"/>
      <c r="B918" s="426" t="s">
        <v>189</v>
      </c>
      <c r="C918" s="813"/>
      <c r="D918" s="811">
        <v>0</v>
      </c>
      <c r="E918" s="812">
        <v>0</v>
      </c>
      <c r="F918" s="264"/>
      <c r="G918" s="333"/>
      <c r="H918" s="29"/>
    </row>
    <row r="919" spans="1:8" ht="15.75">
      <c r="A919" s="899"/>
      <c r="B919" s="426" t="s">
        <v>240</v>
      </c>
      <c r="C919" s="813"/>
      <c r="D919" s="811">
        <v>1951</v>
      </c>
      <c r="E919" s="812">
        <v>97.55</v>
      </c>
      <c r="F919" s="264"/>
      <c r="G919" s="333"/>
      <c r="H919" s="29"/>
    </row>
    <row r="920" spans="1:8" ht="15.75">
      <c r="A920" s="899"/>
      <c r="B920" s="426" t="s">
        <v>223</v>
      </c>
      <c r="C920" s="813"/>
      <c r="D920" s="811">
        <v>0</v>
      </c>
      <c r="E920" s="812">
        <v>0</v>
      </c>
      <c r="F920" s="264"/>
      <c r="G920" s="333"/>
      <c r="H920" s="29"/>
    </row>
    <row r="921" spans="1:8" ht="15.75">
      <c r="A921" s="899"/>
      <c r="B921" s="822" t="s">
        <v>242</v>
      </c>
      <c r="C921" s="823"/>
      <c r="D921" s="824">
        <v>0</v>
      </c>
      <c r="E921" s="825">
        <v>0</v>
      </c>
      <c r="F921" s="264"/>
      <c r="G921" s="333"/>
      <c r="H921" s="29"/>
    </row>
    <row r="922" spans="1:8" ht="15.75">
      <c r="A922" s="899"/>
      <c r="B922" s="822" t="s">
        <v>325</v>
      </c>
      <c r="C922" s="823"/>
      <c r="D922" s="824">
        <v>0</v>
      </c>
      <c r="E922" s="825">
        <v>0</v>
      </c>
      <c r="F922" s="264"/>
      <c r="G922" s="333"/>
      <c r="H922" s="29"/>
    </row>
    <row r="923" spans="1:8" ht="16.5" thickBot="1">
      <c r="A923" s="900"/>
      <c r="B923" s="538" t="s">
        <v>18</v>
      </c>
      <c r="C923" s="816"/>
      <c r="D923" s="817">
        <f>SUM(D909:D922)</f>
        <v>8464</v>
      </c>
      <c r="E923" s="818">
        <f>SUM(E909:E922)</f>
        <v>423.19000000000005</v>
      </c>
      <c r="F923" s="435"/>
      <c r="G923" s="333"/>
      <c r="H923" s="29"/>
    </row>
    <row r="924" spans="1:8" ht="15.75">
      <c r="A924" s="602" t="s">
        <v>200</v>
      </c>
      <c r="B924" s="599"/>
      <c r="C924" s="434"/>
      <c r="D924" s="600"/>
      <c r="E924" s="601"/>
      <c r="F924" s="435"/>
      <c r="G924" s="333"/>
      <c r="H924" s="29"/>
    </row>
    <row r="925" spans="1:12" s="20" customFormat="1" ht="15">
      <c r="A925" s="912" t="s">
        <v>199</v>
      </c>
      <c r="B925" s="912"/>
      <c r="C925" s="912"/>
      <c r="D925" s="912"/>
      <c r="E925" s="912"/>
      <c r="F925" s="912"/>
      <c r="G925" s="912"/>
      <c r="H925" s="24"/>
      <c r="I925" s="1"/>
      <c r="J925" s="1"/>
      <c r="K925" s="1"/>
      <c r="L925" s="1"/>
    </row>
    <row r="926" spans="1:12" s="132" customFormat="1" ht="16.5" thickBot="1">
      <c r="A926" s="157" t="s">
        <v>331</v>
      </c>
      <c r="B926" s="160"/>
      <c r="C926" s="160"/>
      <c r="D926" s="160"/>
      <c r="E926" s="239"/>
      <c r="F926" s="160"/>
      <c r="G926" s="238"/>
      <c r="H926" s="149"/>
      <c r="I926" s="1"/>
      <c r="J926" s="1"/>
      <c r="K926" s="1"/>
      <c r="L926" s="1"/>
    </row>
    <row r="927" spans="1:8" ht="14.25" customHeight="1">
      <c r="A927" s="896" t="s">
        <v>47</v>
      </c>
      <c r="B927" s="894" t="s">
        <v>48</v>
      </c>
      <c r="C927" s="907"/>
      <c r="D927" s="893" t="s">
        <v>49</v>
      </c>
      <c r="E927" s="893"/>
      <c r="F927" s="894" t="s">
        <v>50</v>
      </c>
      <c r="G927" s="895"/>
      <c r="H927" s="189"/>
    </row>
    <row r="928" spans="1:8" ht="15.75">
      <c r="A928" s="897"/>
      <c r="B928" s="450" t="s">
        <v>51</v>
      </c>
      <c r="C928" s="451" t="s">
        <v>52</v>
      </c>
      <c r="D928" s="431" t="s">
        <v>51</v>
      </c>
      <c r="E928" s="432" t="s">
        <v>52</v>
      </c>
      <c r="F928" s="430" t="s">
        <v>51</v>
      </c>
      <c r="G928" s="433" t="s">
        <v>52</v>
      </c>
      <c r="H928" s="188"/>
    </row>
    <row r="929" spans="1:8" ht="32.25" thickBot="1">
      <c r="A929" s="826" t="s">
        <v>327</v>
      </c>
      <c r="B929" s="765">
        <v>8464</v>
      </c>
      <c r="C929" s="765">
        <v>423.2</v>
      </c>
      <c r="D929" s="765">
        <v>8464</v>
      </c>
      <c r="E929" s="771">
        <v>423.2</v>
      </c>
      <c r="F929" s="603">
        <f>(D929-B929)/B929</f>
        <v>0</v>
      </c>
      <c r="G929" s="604">
        <f>(E929-C929)/C929</f>
        <v>0</v>
      </c>
      <c r="H929" s="31"/>
    </row>
    <row r="930" spans="1:8" ht="9" customHeight="1">
      <c r="A930" s="303"/>
      <c r="B930" s="264"/>
      <c r="C930" s="264"/>
      <c r="D930" s="303"/>
      <c r="E930" s="292"/>
      <c r="F930" s="264"/>
      <c r="G930" s="291"/>
      <c r="H930" s="24"/>
    </row>
    <row r="931" spans="1:12" s="132" customFormat="1" ht="16.5" thickBot="1">
      <c r="A931" s="157" t="s">
        <v>126</v>
      </c>
      <c r="B931" s="160"/>
      <c r="C931" s="160"/>
      <c r="D931" s="160"/>
      <c r="E931" s="239"/>
      <c r="F931" s="160"/>
      <c r="G931" s="238"/>
      <c r="H931" s="149"/>
      <c r="I931" s="1"/>
      <c r="J931" s="1"/>
      <c r="K931" s="1"/>
      <c r="L931" s="1"/>
    </row>
    <row r="932" spans="1:8" ht="32.25" customHeight="1">
      <c r="A932" s="913" t="s">
        <v>332</v>
      </c>
      <c r="B932" s="914"/>
      <c r="C932" s="915" t="s">
        <v>329</v>
      </c>
      <c r="D932" s="915"/>
      <c r="E932" s="891" t="s">
        <v>53</v>
      </c>
      <c r="F932" s="892"/>
      <c r="G932" s="291"/>
      <c r="H932" s="24"/>
    </row>
    <row r="933" spans="1:8" ht="15.75">
      <c r="A933" s="293" t="s">
        <v>51</v>
      </c>
      <c r="B933" s="294" t="s">
        <v>54</v>
      </c>
      <c r="C933" s="294" t="s">
        <v>51</v>
      </c>
      <c r="D933" s="294" t="s">
        <v>54</v>
      </c>
      <c r="E933" s="311" t="s">
        <v>51</v>
      </c>
      <c r="F933" s="452" t="s">
        <v>55</v>
      </c>
      <c r="G933" s="291"/>
      <c r="H933" s="24"/>
    </row>
    <row r="934" spans="1:8" ht="12" customHeight="1">
      <c r="A934" s="439">
        <v>1</v>
      </c>
      <c r="B934" s="440">
        <v>2</v>
      </c>
      <c r="C934" s="440">
        <v>3</v>
      </c>
      <c r="D934" s="440">
        <v>4</v>
      </c>
      <c r="E934" s="441"/>
      <c r="F934" s="442">
        <v>6</v>
      </c>
      <c r="G934" s="291"/>
      <c r="H934" s="24"/>
    </row>
    <row r="935" spans="1:8" ht="14.25" customHeight="1" thickBot="1">
      <c r="A935" s="598">
        <v>8464</v>
      </c>
      <c r="B935" s="605">
        <v>423.18999999999994</v>
      </c>
      <c r="C935" s="772">
        <v>8464</v>
      </c>
      <c r="D935" s="606">
        <v>423.20000000000005</v>
      </c>
      <c r="E935" s="773">
        <f>C935/A935</f>
        <v>1</v>
      </c>
      <c r="F935" s="528">
        <f>D935/B935</f>
        <v>1.0000236300479692</v>
      </c>
      <c r="G935" s="453"/>
      <c r="H935" s="49"/>
    </row>
    <row r="936" ht="15">
      <c r="A936" s="124"/>
    </row>
    <row r="937" ht="15"/>
    <row r="938" ht="15">
      <c r="A938" s="65"/>
    </row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</sheetData>
  <sheetProtection/>
  <mergeCells count="98">
    <mergeCell ref="A873:E873"/>
    <mergeCell ref="A866:B866"/>
    <mergeCell ref="A854:C854"/>
    <mergeCell ref="A825:C825"/>
    <mergeCell ref="A818:D818"/>
    <mergeCell ref="A783:G783"/>
    <mergeCell ref="A816:E816"/>
    <mergeCell ref="E837:F837"/>
    <mergeCell ref="A824:C824"/>
    <mergeCell ref="A835:C835"/>
    <mergeCell ref="D441:G441"/>
    <mergeCell ref="A39:G39"/>
    <mergeCell ref="A38:C38"/>
    <mergeCell ref="A30:G30"/>
    <mergeCell ref="C32:D32"/>
    <mergeCell ref="C34:D34"/>
    <mergeCell ref="A12:A13"/>
    <mergeCell ref="D23:E23"/>
    <mergeCell ref="A23:C23"/>
    <mergeCell ref="C31:D31"/>
    <mergeCell ref="C33:D33"/>
    <mergeCell ref="A366:C366"/>
    <mergeCell ref="A290:F290"/>
    <mergeCell ref="A132:G132"/>
    <mergeCell ref="A101:G101"/>
    <mergeCell ref="A69:G69"/>
    <mergeCell ref="A2:F2"/>
    <mergeCell ref="A3:F3"/>
    <mergeCell ref="A5:F5"/>
    <mergeCell ref="A7:F7"/>
    <mergeCell ref="A11:E11"/>
    <mergeCell ref="A10:D10"/>
    <mergeCell ref="A649:B649"/>
    <mergeCell ref="A163:G163"/>
    <mergeCell ref="A195:G195"/>
    <mergeCell ref="E686:F686"/>
    <mergeCell ref="A469:B469"/>
    <mergeCell ref="A682:B682"/>
    <mergeCell ref="A483:C483"/>
    <mergeCell ref="A480:C480"/>
    <mergeCell ref="A474:D474"/>
    <mergeCell ref="A472:E472"/>
    <mergeCell ref="A826:C826"/>
    <mergeCell ref="A714:B714"/>
    <mergeCell ref="A820:A823"/>
    <mergeCell ref="A781:G781"/>
    <mergeCell ref="A841:A842"/>
    <mergeCell ref="B841:B842"/>
    <mergeCell ref="E841:E842"/>
    <mergeCell ref="F841:F842"/>
    <mergeCell ref="C841:C842"/>
    <mergeCell ref="F866:G866"/>
    <mergeCell ref="G841:G842"/>
    <mergeCell ref="A863:C863"/>
    <mergeCell ref="F895:G895"/>
    <mergeCell ref="A895:A896"/>
    <mergeCell ref="D841:D842"/>
    <mergeCell ref="A893:G893"/>
    <mergeCell ref="A876:E876"/>
    <mergeCell ref="A843:B843"/>
    <mergeCell ref="A846:F846"/>
    <mergeCell ref="B927:C927"/>
    <mergeCell ref="A878:A892"/>
    <mergeCell ref="B895:C895"/>
    <mergeCell ref="D895:E895"/>
    <mergeCell ref="A925:G925"/>
    <mergeCell ref="A932:B932"/>
    <mergeCell ref="C932:D932"/>
    <mergeCell ref="E932:F932"/>
    <mergeCell ref="A900:B900"/>
    <mergeCell ref="C900:D900"/>
    <mergeCell ref="E900:F900"/>
    <mergeCell ref="D927:E927"/>
    <mergeCell ref="F927:G927"/>
    <mergeCell ref="A927:A928"/>
    <mergeCell ref="A909:A923"/>
    <mergeCell ref="A4:F4"/>
    <mergeCell ref="A29:D29"/>
    <mergeCell ref="A476:A479"/>
    <mergeCell ref="A850:A853"/>
    <mergeCell ref="A848:D848"/>
    <mergeCell ref="I654:K654"/>
    <mergeCell ref="M654:Q654"/>
    <mergeCell ref="I300:K300"/>
    <mergeCell ref="M300:O300"/>
    <mergeCell ref="I331:K331"/>
    <mergeCell ref="I369:K369"/>
    <mergeCell ref="I405:K405"/>
    <mergeCell ref="I721:K721"/>
    <mergeCell ref="M721:O721"/>
    <mergeCell ref="I752:K752"/>
    <mergeCell ref="M752:O752"/>
    <mergeCell ref="I785:K785"/>
    <mergeCell ref="I483:K483"/>
    <mergeCell ref="M483:O483"/>
    <mergeCell ref="I514:K514"/>
    <mergeCell ref="I552:K552"/>
    <mergeCell ref="I588:K588"/>
  </mergeCells>
  <printOptions horizontalCentered="1"/>
  <pageMargins left="0.5118110236220472" right="0.1968503937007874" top="0.1968503937007874" bottom="0.1968503937007874" header="0.15748031496062992" footer="0.5118110236220472"/>
  <pageSetup fitToHeight="0" fitToWidth="1" horizontalDpi="300" verticalDpi="300" orientation="portrait" scale="78" r:id="rId4"/>
  <rowBreaks count="15" manualBreakCount="15">
    <brk id="36" max="6" man="1"/>
    <brk id="98" max="6" man="1"/>
    <brk id="161" max="6" man="1"/>
    <brk id="224" max="6" man="1"/>
    <brk id="288" max="6" man="1"/>
    <brk id="359" max="6" man="1"/>
    <brk id="433" max="6" man="1"/>
    <brk id="481" max="6" man="1"/>
    <brk id="542" max="6" man="1"/>
    <brk id="616" max="6" man="1"/>
    <brk id="651" max="6" man="1"/>
    <brk id="716" max="6" man="1"/>
    <brk id="781" max="6" man="1"/>
    <brk id="836" max="6" man="1"/>
    <brk id="870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Q17" sqref="Q17"/>
    </sheetView>
  </sheetViews>
  <sheetFormatPr defaultColWidth="9.140625" defaultRowHeight="12.75"/>
  <cols>
    <col min="6" max="6" width="21.421875" style="0" customWidth="1"/>
  </cols>
  <sheetData>
    <row r="1" ht="12">
      <c r="A1">
        <v>7729</v>
      </c>
    </row>
    <row r="2" ht="12">
      <c r="A2">
        <v>7736</v>
      </c>
    </row>
    <row r="3" ht="12">
      <c r="A3">
        <f>A1/A2</f>
        <v>0.9990951396070321</v>
      </c>
    </row>
    <row r="5" spans="1:15" ht="12.75" thickBot="1">
      <c r="A5">
        <v>26</v>
      </c>
      <c r="G5" s="638" t="s">
        <v>210</v>
      </c>
      <c r="H5" s="638" t="s">
        <v>211</v>
      </c>
      <c r="I5" s="638" t="s">
        <v>18</v>
      </c>
      <c r="M5" s="638" t="s">
        <v>210</v>
      </c>
      <c r="N5" s="638" t="s">
        <v>211</v>
      </c>
      <c r="O5" s="638" t="s">
        <v>18</v>
      </c>
    </row>
    <row r="6" spans="1:17" ht="39" customHeight="1" thickBot="1">
      <c r="A6">
        <f>A5+A2</f>
        <v>7762</v>
      </c>
      <c r="F6" s="635" t="s">
        <v>207</v>
      </c>
      <c r="G6" s="637">
        <v>161488</v>
      </c>
      <c r="H6" s="637">
        <v>67685</v>
      </c>
      <c r="I6" s="637">
        <v>229173</v>
      </c>
      <c r="L6" s="638" t="s">
        <v>214</v>
      </c>
      <c r="Q6">
        <f>G6/100000</f>
        <v>1.61488</v>
      </c>
    </row>
    <row r="7" spans="5:17" ht="27.75" customHeight="1" thickBot="1">
      <c r="E7" s="636" t="s">
        <v>218</v>
      </c>
      <c r="F7" s="635" t="s">
        <v>208</v>
      </c>
      <c r="G7" s="634">
        <v>152836</v>
      </c>
      <c r="H7" s="634">
        <v>62984</v>
      </c>
      <c r="I7" s="634">
        <v>215820</v>
      </c>
      <c r="L7" s="638" t="s">
        <v>215</v>
      </c>
      <c r="M7">
        <v>10087148</v>
      </c>
      <c r="Q7">
        <f>G7/100000</f>
        <v>1.52836</v>
      </c>
    </row>
    <row r="8" spans="6:17" ht="28.5" customHeight="1">
      <c r="F8" s="635" t="s">
        <v>209</v>
      </c>
      <c r="G8" s="634">
        <v>102045</v>
      </c>
      <c r="H8" s="634">
        <v>67047</v>
      </c>
      <c r="I8" s="634">
        <v>169092</v>
      </c>
      <c r="L8" s="638" t="s">
        <v>216</v>
      </c>
      <c r="Q8">
        <f>G8/100000</f>
        <v>1.02045</v>
      </c>
    </row>
    <row r="9" ht="12">
      <c r="Q9">
        <f>G9/100000</f>
        <v>0</v>
      </c>
    </row>
    <row r="10" spans="6:17" ht="12">
      <c r="F10" s="639" t="s">
        <v>212</v>
      </c>
      <c r="G10" s="640">
        <v>126893</v>
      </c>
      <c r="H10" s="640">
        <v>66175</v>
      </c>
      <c r="I10" s="640">
        <f>SUM(G10:H10)</f>
        <v>193068</v>
      </c>
      <c r="Q10">
        <f>G10/100000</f>
        <v>1.26893</v>
      </c>
    </row>
    <row r="14" ht="12">
      <c r="G14">
        <f>AVERAGE(G6,G7,G8)</f>
        <v>138789.66666666666</v>
      </c>
    </row>
    <row r="15" spans="7:9" ht="12.75" thickBot="1">
      <c r="G15">
        <f>G10*3-G6-G7</f>
        <v>66355</v>
      </c>
      <c r="H15">
        <f>H10*3-H6-H7</f>
        <v>67856</v>
      </c>
      <c r="I15" s="636" t="s">
        <v>213</v>
      </c>
    </row>
    <row r="16" spans="14:16" ht="14.25" thickBot="1">
      <c r="N16" s="643">
        <v>168079</v>
      </c>
      <c r="O16" s="644">
        <v>70602</v>
      </c>
      <c r="P16">
        <f>SUM(N16:O16)</f>
        <v>238681</v>
      </c>
    </row>
    <row r="17" spans="14:16" ht="14.25" thickBot="1">
      <c r="N17" s="645">
        <v>128681</v>
      </c>
      <c r="O17" s="646">
        <v>67586</v>
      </c>
      <c r="P17">
        <f>SUM(N17:O17)</f>
        <v>196267</v>
      </c>
    </row>
    <row r="18" spans="14:16" ht="13.5">
      <c r="N18" s="647">
        <v>126893</v>
      </c>
      <c r="O18" s="648">
        <v>66175</v>
      </c>
      <c r="P18">
        <f>SUM(N18:O18)</f>
        <v>193068</v>
      </c>
    </row>
    <row r="19" spans="7:15" ht="14.25" thickBot="1">
      <c r="G19">
        <v>161488</v>
      </c>
      <c r="N19" s="645" t="s">
        <v>220</v>
      </c>
      <c r="O19" s="646" t="s">
        <v>221</v>
      </c>
    </row>
    <row r="20" ht="12">
      <c r="G20">
        <v>120000</v>
      </c>
    </row>
    <row r="21" spans="7:8" ht="12">
      <c r="G21">
        <v>102045</v>
      </c>
      <c r="H21">
        <f>G10*3-G6-G8</f>
        <v>117146</v>
      </c>
    </row>
    <row r="24" spans="5:9" ht="12.75">
      <c r="E24" s="636" t="s">
        <v>219</v>
      </c>
      <c r="F24" s="641" t="s">
        <v>217</v>
      </c>
      <c r="G24" s="641">
        <f>G10*3-G6-G8</f>
        <v>117146</v>
      </c>
      <c r="H24" s="641">
        <f>H10*3-H6-H8</f>
        <v>63793</v>
      </c>
      <c r="I24">
        <f>SUM(G24:H24)</f>
        <v>180939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HP</cp:lastModifiedBy>
  <cp:lastPrinted>2017-02-22T05:10:41Z</cp:lastPrinted>
  <dcterms:created xsi:type="dcterms:W3CDTF">2009-02-28T10:02:12Z</dcterms:created>
  <dcterms:modified xsi:type="dcterms:W3CDTF">2020-06-21T12:14:44Z</dcterms:modified>
  <cp:category/>
  <cp:version/>
  <cp:contentType/>
  <cp:contentStatus/>
</cp:coreProperties>
</file>